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728" windowHeight="7464" activeTab="2"/>
  </bookViews>
  <sheets>
    <sheet name="blank1" sheetId="1" r:id="rId1"/>
    <sheet name="blank" sheetId="2" r:id="rId2"/>
    <sheet name="Runquist_PD Model" sheetId="3" r:id="rId3"/>
  </sheets>
  <definedNames>
    <definedName name="cc">'Runquist_PD Model'!$G$16</definedName>
    <definedName name="ccthree">'Runquist_PD Model'!$G$17</definedName>
    <definedName name="cee">'blank1'!$I$12</definedName>
    <definedName name="cee3">'blank1'!$I$13</definedName>
    <definedName name="e">'blank1'!$I$14</definedName>
    <definedName name="eone">'Runquist_PD Model'!$G$18</definedName>
    <definedName name="etwo">'Runquist_PD Model'!$G$19</definedName>
    <definedName name="g">'blank1'!$I$16</definedName>
    <definedName name="guess">'Runquist_PD Model'!$G$22</definedName>
    <definedName name="k">'blank1'!$I$15</definedName>
    <definedName name="kk">'Runquist_PD Model'!$G$21</definedName>
    <definedName name="retest">'blank1'!$I$17</definedName>
    <definedName name="retestb">'Runquist_PD Model'!$G$20</definedName>
    <definedName name="solver_adj" localSheetId="0" hidden="1">'blank1'!$I$13:$I$17</definedName>
    <definedName name="solver_adj" localSheetId="2" hidden="1">'Runquist_PD Model'!$G$17:$G$21</definedName>
    <definedName name="solver_cvg" localSheetId="0" hidden="1">0.0001</definedName>
    <definedName name="solver_cvg" localSheetId="2" hidden="1">0.0001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</definedName>
    <definedName name="solver_itr" localSheetId="2" hidden="1">100</definedName>
    <definedName name="solver_lhs1" localSheetId="0" hidden="1">'blank1'!$I$13:$I$17</definedName>
    <definedName name="solver_lhs1" localSheetId="2" hidden="1">'Runquist_PD Model'!$G$16:$G$21</definedName>
    <definedName name="solver_lhs2" localSheetId="0" hidden="1">'blank1'!$I$13:$I$17</definedName>
    <definedName name="solver_lhs2" localSheetId="2" hidden="1">'Runquist_PD Model'!$G$20</definedName>
    <definedName name="solver_lin" localSheetId="0" hidden="1">2</definedName>
    <definedName name="solver_lin" localSheetId="2" hidden="1">2</definedName>
    <definedName name="solver_neg" localSheetId="0" hidden="1">2</definedName>
    <definedName name="solver_neg" localSheetId="2" hidden="1">2</definedName>
    <definedName name="solver_num" localSheetId="0" hidden="1">1</definedName>
    <definedName name="solver_num" localSheetId="2" hidden="1">2</definedName>
    <definedName name="solver_nwt" localSheetId="0" hidden="1">1</definedName>
    <definedName name="solver_nwt" localSheetId="2" hidden="1">1</definedName>
    <definedName name="solver_opt" localSheetId="0" hidden="1">'blank1'!$M$11</definedName>
    <definedName name="solver_opt" localSheetId="2" hidden="1">'Runquist_PD Model'!$C$21</definedName>
    <definedName name="solver_pre" localSheetId="0" hidden="1">0.000001</definedName>
    <definedName name="solver_pre" localSheetId="2" hidden="1">0.000001</definedName>
    <definedName name="solver_rel1" localSheetId="0" hidden="1">3</definedName>
    <definedName name="solver_rel1" localSheetId="2" hidden="1">3</definedName>
    <definedName name="solver_rel2" localSheetId="0" hidden="1">3</definedName>
    <definedName name="solver_rel2" localSheetId="2" hidden="1">2</definedName>
    <definedName name="solver_rhs1" localSheetId="0" hidden="1">0.0000000001</definedName>
    <definedName name="solver_rhs1" localSheetId="2" hidden="1">0.00001</definedName>
    <definedName name="solver_rhs2" localSheetId="0" hidden="1">0.0000000001</definedName>
    <definedName name="solver_rhs2" localSheetId="2" hidden="1">'Runquist_PD Model'!$G$19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0.05</definedName>
    <definedName name="solver_tol" localSheetId="2" hidden="1">0.05</definedName>
    <definedName name="solver_typ" localSheetId="0" hidden="1">1</definedName>
    <definedName name="solver_typ" localSheetId="2" hidden="1">1</definedName>
    <definedName name="solver_val" localSheetId="0" hidden="1">0</definedName>
    <definedName name="solver_val" localSheetId="2" hidden="1">0</definedName>
    <definedName name="ssy">'Runquist_PD Model'!$AQ$129</definedName>
  </definedNames>
  <calcPr fullCalcOnLoad="1"/>
</workbook>
</file>

<file path=xl/sharedStrings.xml><?xml version="1.0" encoding="utf-8"?>
<sst xmlns="http://schemas.openxmlformats.org/spreadsheetml/2006/main" count="72" uniqueCount="40">
  <si>
    <t>u1</t>
  </si>
  <si>
    <t>u3</t>
  </si>
  <si>
    <t>delay</t>
  </si>
  <si>
    <t>pred</t>
  </si>
  <si>
    <t>rsq</t>
  </si>
  <si>
    <t>no recalled</t>
  </si>
  <si>
    <t>out of 12</t>
  </si>
  <si>
    <t>conditional recall</t>
  </si>
  <si>
    <t>t1corr</t>
  </si>
  <si>
    <t>t1err</t>
  </si>
  <si>
    <t>tested items data</t>
  </si>
  <si>
    <t>cc</t>
  </si>
  <si>
    <t>ccthree</t>
  </si>
  <si>
    <t>eone</t>
  </si>
  <si>
    <t>etwo</t>
  </si>
  <si>
    <t>guess</t>
  </si>
  <si>
    <t>retestb</t>
  </si>
  <si>
    <t>kk</t>
  </si>
  <si>
    <t>t1U</t>
  </si>
  <si>
    <t>t3U</t>
  </si>
  <si>
    <t>t1Tc</t>
  </si>
  <si>
    <t>t1te</t>
  </si>
  <si>
    <t>t3Tc</t>
  </si>
  <si>
    <t>t3te</t>
  </si>
  <si>
    <t>predicted percentage recall</t>
  </si>
  <si>
    <t>observed</t>
  </si>
  <si>
    <t>in log=log form</t>
  </si>
  <si>
    <t xml:space="preserve">SSY = </t>
  </si>
  <si>
    <t>mod=</t>
  </si>
  <si>
    <t>rsq=</t>
  </si>
  <si>
    <t>More complex model</t>
  </si>
  <si>
    <t>Obs</t>
  </si>
  <si>
    <t>NOTE:  This parameter is 1 less than reported in the paper</t>
  </si>
  <si>
    <t>"------------&gt;"</t>
  </si>
  <si>
    <t>because the formulae below add in C</t>
  </si>
  <si>
    <t>DATA</t>
  </si>
  <si>
    <t>RSq</t>
  </si>
  <si>
    <t>OPTIMISED MODEL PARAMETERS</t>
  </si>
  <si>
    <t>This model includes a guess factor</t>
  </si>
  <si>
    <t>(disregarded in Lansdale &amp; Baguley 2008)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</si>
</sst>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00"/>
    <numFmt numFmtId="167" formatCode="0.000"/>
    <numFmt numFmtId="168" formatCode=".0000"/>
    <numFmt numFmtId="169" formatCode=".0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169" fontId="1" fillId="0" borderId="0" xfId="0" applyNumberFormat="1" applyFont="1" applyAlignment="1">
      <alignment/>
    </xf>
    <xf numFmtId="165" fontId="0" fillId="3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0" fillId="3" borderId="13" xfId="0" applyNumberFormat="1" applyFill="1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75"/>
          <c:w val="0.64375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v>PD model - U1</c:v>
          </c:tx>
          <c:spPr>
            <a:ln w="127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'Runquist_PD Model'!$AD$26:$AD$131</c:f>
              <c:numCache>
                <c:ptCount val="106"/>
                <c:pt idx="0">
                  <c:v>-1.2039728043259361</c:v>
                </c:pt>
                <c:pt idx="1">
                  <c:v>0</c:v>
                </c:pt>
                <c:pt idx="2">
                  <c:v>1.791759469228055</c:v>
                </c:pt>
                <c:pt idx="3">
                  <c:v>2.4849066497880004</c:v>
                </c:pt>
                <c:pt idx="4">
                  <c:v>2.8903717578961645</c:v>
                </c:pt>
                <c:pt idx="5">
                  <c:v>3.1780538303479458</c:v>
                </c:pt>
                <c:pt idx="6">
                  <c:v>3.4011973816621555</c:v>
                </c:pt>
                <c:pt idx="7">
                  <c:v>3.58351893845611</c:v>
                </c:pt>
                <c:pt idx="8">
                  <c:v>3.7376696182833684</c:v>
                </c:pt>
                <c:pt idx="9">
                  <c:v>3.871201010907891</c:v>
                </c:pt>
                <c:pt idx="10">
                  <c:v>3.9889840465642745</c:v>
                </c:pt>
                <c:pt idx="11">
                  <c:v>4.0943445622221</c:v>
                </c:pt>
                <c:pt idx="12">
                  <c:v>4.189654742026425</c:v>
                </c:pt>
                <c:pt idx="13">
                  <c:v>4.276666119016055</c:v>
                </c:pt>
                <c:pt idx="14">
                  <c:v>4.356708826689592</c:v>
                </c:pt>
                <c:pt idx="15">
                  <c:v>4.430816798843313</c:v>
                </c:pt>
                <c:pt idx="16">
                  <c:v>4.499809670330265</c:v>
                </c:pt>
                <c:pt idx="17">
                  <c:v>4.564348191467836</c:v>
                </c:pt>
                <c:pt idx="18">
                  <c:v>4.624972813284271</c:v>
                </c:pt>
                <c:pt idx="19">
                  <c:v>4.68213122712422</c:v>
                </c:pt>
                <c:pt idx="20">
                  <c:v>4.736198448394496</c:v>
                </c:pt>
                <c:pt idx="21">
                  <c:v>4.787491742782046</c:v>
                </c:pt>
                <c:pt idx="22">
                  <c:v>4.836281906951478</c:v>
                </c:pt>
                <c:pt idx="23">
                  <c:v>4.882801922586371</c:v>
                </c:pt>
                <c:pt idx="24">
                  <c:v>4.927253685157205</c:v>
                </c:pt>
                <c:pt idx="25">
                  <c:v>4.969813299576001</c:v>
                </c:pt>
                <c:pt idx="26">
                  <c:v>5.0106352940962555</c:v>
                </c:pt>
                <c:pt idx="27">
                  <c:v>5.049856007249537</c:v>
                </c:pt>
                <c:pt idx="28">
                  <c:v>5.087596335232384</c:v>
                </c:pt>
                <c:pt idx="29">
                  <c:v>5.123963979403259</c:v>
                </c:pt>
                <c:pt idx="30">
                  <c:v>5.159055299214529</c:v>
                </c:pt>
                <c:pt idx="31">
                  <c:v>5.19295685089021</c:v>
                </c:pt>
                <c:pt idx="32">
                  <c:v>5.225746673713202</c:v>
                </c:pt>
                <c:pt idx="33">
                  <c:v>5.2574953720277815</c:v>
                </c:pt>
                <c:pt idx="34">
                  <c:v>5.288267030694535</c:v>
                </c:pt>
                <c:pt idx="35">
                  <c:v>5.318119993844216</c:v>
                </c:pt>
                <c:pt idx="36">
                  <c:v>5.3471075307174685</c:v>
                </c:pt>
                <c:pt idx="37">
                  <c:v>5.375278407684165</c:v>
                </c:pt>
                <c:pt idx="38">
                  <c:v>5.402677381872279</c:v>
                </c:pt>
                <c:pt idx="39">
                  <c:v>5.429345628954441</c:v>
                </c:pt>
                <c:pt idx="40">
                  <c:v>5.455321115357702</c:v>
                </c:pt>
                <c:pt idx="41">
                  <c:v>5.480638923341991</c:v>
                </c:pt>
                <c:pt idx="42">
                  <c:v>5.5053315359323625</c:v>
                </c:pt>
                <c:pt idx="43">
                  <c:v>5.529429087511423</c:v>
                </c:pt>
                <c:pt idx="44">
                  <c:v>5.552959584921617</c:v>
                </c:pt>
                <c:pt idx="45">
                  <c:v>5.575949103146316</c:v>
                </c:pt>
                <c:pt idx="46">
                  <c:v>5.598421958998375</c:v>
                </c:pt>
                <c:pt idx="47">
                  <c:v>5.62040086571715</c:v>
                </c:pt>
                <c:pt idx="48">
                  <c:v>5.641907070938114</c:v>
                </c:pt>
                <c:pt idx="49">
                  <c:v>5.662960480135946</c:v>
                </c:pt>
                <c:pt idx="50">
                  <c:v>5.683579767338681</c:v>
                </c:pt>
                <c:pt idx="51">
                  <c:v>5.703782474656201</c:v>
                </c:pt>
                <c:pt idx="52">
                  <c:v>5.723585101952381</c:v>
                </c:pt>
                <c:pt idx="53">
                  <c:v>5.7430031878094825</c:v>
                </c:pt>
                <c:pt idx="54">
                  <c:v>5.762051382780177</c:v>
                </c:pt>
                <c:pt idx="55">
                  <c:v>5.780743515792329</c:v>
                </c:pt>
                <c:pt idx="56">
                  <c:v>5.799092654460526</c:v>
                </c:pt>
                <c:pt idx="57">
                  <c:v>5.817111159963204</c:v>
                </c:pt>
                <c:pt idx="58">
                  <c:v>5.834810737062605</c:v>
                </c:pt>
                <c:pt idx="59">
                  <c:v>5.8522024797744745</c:v>
                </c:pt>
                <c:pt idx="60">
                  <c:v>5.869296913133774</c:v>
                </c:pt>
                <c:pt idx="61">
                  <c:v>5.886104031450156</c:v>
                </c:pt>
                <c:pt idx="62">
                  <c:v>5.902633333401366</c:v>
                </c:pt>
                <c:pt idx="63">
                  <c:v>5.918893854273146</c:v>
                </c:pt>
                <c:pt idx="64">
                  <c:v>5.934894195619588</c:v>
                </c:pt>
                <c:pt idx="65">
                  <c:v>5.950642552587727</c:v>
                </c:pt>
                <c:pt idx="66">
                  <c:v>5.966146739123692</c:v>
                </c:pt>
                <c:pt idx="67">
                  <c:v>5.981414211254481</c:v>
                </c:pt>
                <c:pt idx="68">
                  <c:v>5.996452088619021</c:v>
                </c:pt>
                <c:pt idx="69">
                  <c:v>6.0112671744041615</c:v>
                </c:pt>
                <c:pt idx="70">
                  <c:v>6.025865973825314</c:v>
                </c:pt>
                <c:pt idx="71">
                  <c:v>6.040254711277414</c:v>
                </c:pt>
                <c:pt idx="72">
                  <c:v>6.054439346269371</c:v>
                </c:pt>
                <c:pt idx="73">
                  <c:v>6.068425588244111</c:v>
                </c:pt>
                <c:pt idx="74">
                  <c:v>6.082218910376446</c:v>
                </c:pt>
                <c:pt idx="75">
                  <c:v>6.095824562432225</c:v>
                </c:pt>
                <c:pt idx="76">
                  <c:v>6.1092475827643655</c:v>
                </c:pt>
                <c:pt idx="77">
                  <c:v>6.1224928095143865</c:v>
                </c:pt>
                <c:pt idx="78">
                  <c:v>6.135564891081739</c:v>
                </c:pt>
                <c:pt idx="79">
                  <c:v>6.148468295917647</c:v>
                </c:pt>
                <c:pt idx="80">
                  <c:v>6.161207321695077</c:v>
                </c:pt>
                <c:pt idx="81">
                  <c:v>6.173786103901937</c:v>
                </c:pt>
                <c:pt idx="82">
                  <c:v>6.186208623900494</c:v>
                </c:pt>
                <c:pt idx="83">
                  <c:v>6.198478716492308</c:v>
                </c:pt>
                <c:pt idx="84">
                  <c:v>6.210600077024653</c:v>
                </c:pt>
                <c:pt idx="85">
                  <c:v>6.222576268071369</c:v>
                </c:pt>
                <c:pt idx="86">
                  <c:v>6.234410725718371</c:v>
                </c:pt>
                <c:pt idx="87">
                  <c:v>6.246106765481563</c:v>
                </c:pt>
                <c:pt idx="88">
                  <c:v>6.257667587882639</c:v>
                </c:pt>
                <c:pt idx="89">
                  <c:v>6.269096283706261</c:v>
                </c:pt>
                <c:pt idx="90">
                  <c:v>6.280395838960195</c:v>
                </c:pt>
                <c:pt idx="91">
                  <c:v>6.29156913955832</c:v>
                </c:pt>
                <c:pt idx="92">
                  <c:v>6.302618975744905</c:v>
                </c:pt>
                <c:pt idx="93">
                  <c:v>6.313548046277095</c:v>
                </c:pt>
                <c:pt idx="94">
                  <c:v>6.324358962381311</c:v>
                </c:pt>
                <c:pt idx="95">
                  <c:v>6.335054251498059</c:v>
                </c:pt>
                <c:pt idx="96">
                  <c:v>6.345636360828596</c:v>
                </c:pt>
                <c:pt idx="97">
                  <c:v>6.3561076606958915</c:v>
                </c:pt>
                <c:pt idx="98">
                  <c:v>6.366470447731438</c:v>
                </c:pt>
                <c:pt idx="99">
                  <c:v>6.376726947898627</c:v>
                </c:pt>
                <c:pt idx="100">
                  <c:v>6.386879319362645</c:v>
                </c:pt>
                <c:pt idx="101">
                  <c:v>6.396929655216146</c:v>
                </c:pt>
                <c:pt idx="102">
                  <c:v>6.406879986069314</c:v>
                </c:pt>
                <c:pt idx="103">
                  <c:v>6.416732282512326</c:v>
                </c:pt>
                <c:pt idx="104">
                  <c:v>6.42648845745769</c:v>
                </c:pt>
                <c:pt idx="105">
                  <c:v>6.436150368369428</c:v>
                </c:pt>
              </c:numCache>
            </c:numRef>
          </c:xVal>
          <c:yVal>
            <c:numRef>
              <c:f>'Runquist_PD Model'!$AE$26:$AE$131</c:f>
              <c:numCache>
                <c:ptCount val="106"/>
                <c:pt idx="0">
                  <c:v>4.244193732216001</c:v>
                </c:pt>
                <c:pt idx="1">
                  <c:v>4.223464711443727</c:v>
                </c:pt>
                <c:pt idx="2">
                  <c:v>4.0867156792492665</c:v>
                </c:pt>
                <c:pt idx="3">
                  <c:v>3.9440249066605357</c:v>
                </c:pt>
                <c:pt idx="4">
                  <c:v>3.819175460954568</c:v>
                </c:pt>
                <c:pt idx="5">
                  <c:v>3.708197551096367</c:v>
                </c:pt>
                <c:pt idx="6">
                  <c:v>3.608314676986232</c:v>
                </c:pt>
                <c:pt idx="7">
                  <c:v>3.517508629327828</c:v>
                </c:pt>
                <c:pt idx="8">
                  <c:v>3.4342662552778704</c:v>
                </c:pt>
                <c:pt idx="9">
                  <c:v>3.357423836932798</c:v>
                </c:pt>
                <c:pt idx="10">
                  <c:v>3.286067145272545</c:v>
                </c:pt>
                <c:pt idx="11">
                  <c:v>3.219464855190187</c:v>
                </c:pt>
                <c:pt idx="12">
                  <c:v>3.157022791066053</c:v>
                </c:pt>
                <c:pt idx="13">
                  <c:v>3.0982516412645658</c:v>
                </c:pt>
                <c:pt idx="14">
                  <c:v>3.042743647067872</c:v>
                </c:pt>
                <c:pt idx="15">
                  <c:v>2.9901554294951076</c:v>
                </c:pt>
                <c:pt idx="16">
                  <c:v>2.9401951112922973</c:v>
                </c:pt>
                <c:pt idx="17">
                  <c:v>2.892612506160084</c:v>
                </c:pt>
                <c:pt idx="18">
                  <c:v>2.8471915382844357</c:v>
                </c:pt>
                <c:pt idx="19">
                  <c:v>2.803744310115669</c:v>
                </c:pt>
                <c:pt idx="20">
                  <c:v>2.7621064061976117</c:v>
                </c:pt>
                <c:pt idx="21">
                  <c:v>2.722133136316127</c:v>
                </c:pt>
                <c:pt idx="22">
                  <c:v>2.6836965011554645</c:v>
                </c:pt>
                <c:pt idx="23">
                  <c:v>2.646682719879067</c:v>
                </c:pt>
                <c:pt idx="24">
                  <c:v>2.610990199207835</c:v>
                </c:pt>
                <c:pt idx="25">
                  <c:v>2.576527852643732</c:v>
                </c:pt>
                <c:pt idx="26">
                  <c:v>2.5432136998058033</c:v>
                </c:pt>
                <c:pt idx="27">
                  <c:v>2.510973691661812</c:v>
                </c:pt>
                <c:pt idx="28">
                  <c:v>2.4797407192998726</c:v>
                </c:pt>
                <c:pt idx="29">
                  <c:v>2.4494537728697283</c:v>
                </c:pt>
                <c:pt idx="30">
                  <c:v>2.4200572241940588</c:v>
                </c:pt>
                <c:pt idx="31">
                  <c:v>2.3915002118503135</c:v>
                </c:pt>
                <c:pt idx="32">
                  <c:v>2.363736111645756</c:v>
                </c:pt>
                <c:pt idx="33">
                  <c:v>2.336722078639232</c:v>
                </c:pt>
                <c:pt idx="34">
                  <c:v>2.310418649413813</c:v>
                </c:pt>
                <c:pt idx="35">
                  <c:v>2.2847893953318446</c:v>
                </c:pt>
                <c:pt idx="36">
                  <c:v>2.2598006191258633</c:v>
                </c:pt>
                <c:pt idx="37">
                  <c:v>2.2354210884842596</c:v>
                </c:pt>
                <c:pt idx="38">
                  <c:v>2.211621801347364</c:v>
                </c:pt>
                <c:pt idx="39">
                  <c:v>2.188375778489812</c:v>
                </c:pt>
                <c:pt idx="40">
                  <c:v>2.165657879668808</c:v>
                </c:pt>
                <c:pt idx="41">
                  <c:v>2.1434446401966136</c:v>
                </c:pt>
                <c:pt idx="42">
                  <c:v>2.121714125273591</c:v>
                </c:pt>
                <c:pt idx="43">
                  <c:v>2.1004457998148327</c:v>
                </c:pt>
                <c:pt idx="44">
                  <c:v>2.0796204118339583</c:v>
                </c:pt>
                <c:pt idx="45">
                  <c:v>2.0592198877242716</c:v>
                </c:pt>
                <c:pt idx="46">
                  <c:v>2.0392272380098078</c:v>
                </c:pt>
                <c:pt idx="47">
                  <c:v>2.0196264723347106</c:v>
                </c:pt>
                <c:pt idx="48">
                  <c:v>2.000402522625149</c:v>
                </c:pt>
                <c:pt idx="49">
                  <c:v>1.9815411734987172</c:v>
                </c:pt>
                <c:pt idx="50">
                  <c:v>1.963028999116181</c:v>
                </c:pt>
                <c:pt idx="51">
                  <c:v>1.9448533057728736</c:v>
                </c:pt>
                <c:pt idx="52">
                  <c:v>1.9270020796148826</c:v>
                </c:pt>
                <c:pt idx="53">
                  <c:v>1.9094639389406602</c:v>
                </c:pt>
                <c:pt idx="54">
                  <c:v>1.8922280906137825</c:v>
                </c:pt>
                <c:pt idx="55">
                  <c:v>1.8752842901688418</c:v>
                </c:pt>
                <c:pt idx="56">
                  <c:v>1.8586228052412186</c:v>
                </c:pt>
                <c:pt idx="57">
                  <c:v>1.8422343819938494</c:v>
                </c:pt>
                <c:pt idx="58">
                  <c:v>1.8261102142510042</c:v>
                </c:pt>
                <c:pt idx="59">
                  <c:v>1.810241915081306</c:v>
                </c:pt>
                <c:pt idx="60">
                  <c:v>1.794621490600414</c:v>
                </c:pt>
                <c:pt idx="61">
                  <c:v>1.7792413157885123</c:v>
                </c:pt>
                <c:pt idx="62">
                  <c:v>1.7640941121394673</c:v>
                </c:pt>
                <c:pt idx="63">
                  <c:v>1.749172926977655</c:v>
                </c:pt>
                <c:pt idx="64">
                  <c:v>1.7344711142953297</c:v>
                </c:pt>
                <c:pt idx="65">
                  <c:v>1.719982316978339</c:v>
                </c:pt>
                <c:pt idx="66">
                  <c:v>1.7057004503012008</c:v>
                </c:pt>
                <c:pt idx="67">
                  <c:v>1.6916196865842892</c:v>
                </c:pt>
                <c:pt idx="68">
                  <c:v>1.677734440916306</c:v>
                </c:pt>
                <c:pt idx="69">
                  <c:v>1.6640393578544876</c:v>
                </c:pt>
                <c:pt idx="70">
                  <c:v>1.650529299023293</c:v>
                </c:pt>
                <c:pt idx="71">
                  <c:v>1.6371993315396955</c:v>
                </c:pt>
                <c:pt idx="72">
                  <c:v>1.6240447171998413</c:v>
                </c:pt>
                <c:pt idx="73">
                  <c:v>1.6110609023677476</c:v>
                </c:pt>
                <c:pt idx="74">
                  <c:v>1.59824350851205</c:v>
                </c:pt>
                <c:pt idx="75">
                  <c:v>1.58558832334159</c:v>
                </c:pt>
                <c:pt idx="76">
                  <c:v>1.5730912924949305</c:v>
                </c:pt>
                <c:pt idx="77">
                  <c:v>1.560748511742781</c:v>
                </c:pt>
                <c:pt idx="78">
                  <c:v>1.5485562196658027</c:v>
                </c:pt>
                <c:pt idx="79">
                  <c:v>1.536510790773437</c:v>
                </c:pt>
                <c:pt idx="80">
                  <c:v>1.5246087290322594</c:v>
                </c:pt>
                <c:pt idx="81">
                  <c:v>1.5128466617749563</c:v>
                </c:pt>
                <c:pt idx="82">
                  <c:v>1.5012213339633724</c:v>
                </c:pt>
                <c:pt idx="83">
                  <c:v>1.4897296027812157</c:v>
                </c:pt>
                <c:pt idx="84">
                  <c:v>1.478368432533944</c:v>
                </c:pt>
                <c:pt idx="85">
                  <c:v>1.467134889835129</c:v>
                </c:pt>
                <c:pt idx="86">
                  <c:v>1.4560261390602054</c:v>
                </c:pt>
                <c:pt idx="87">
                  <c:v>1.4450394380499683</c:v>
                </c:pt>
                <c:pt idx="88">
                  <c:v>1.4341721340475448</c:v>
                </c:pt>
                <c:pt idx="89">
                  <c:v>1.4234216598537712</c:v>
                </c:pt>
                <c:pt idx="90">
                  <c:v>1.4127855301870407</c:v>
                </c:pt>
                <c:pt idx="91">
                  <c:v>1.402261338234708</c:v>
                </c:pt>
                <c:pt idx="92">
                  <c:v>1.3918467523840818</c:v>
                </c:pt>
                <c:pt idx="93">
                  <c:v>1.3815395131218948</c:v>
                </c:pt>
                <c:pt idx="94">
                  <c:v>1.3713374300919436</c:v>
                </c:pt>
                <c:pt idx="95">
                  <c:v>1.3612383793013065</c:v>
                </c:pt>
                <c:pt idx="96">
                  <c:v>1.351240300466234</c:v>
                </c:pt>
                <c:pt idx="97">
                  <c:v>1.3413411944894056</c:v>
                </c:pt>
                <c:pt idx="98">
                  <c:v>1.3315391210608387</c:v>
                </c:pt>
                <c:pt idx="99">
                  <c:v>1.3218321963752366</c:v>
                </c:pt>
                <c:pt idx="100">
                  <c:v>1.3122185909590642</c:v>
                </c:pt>
                <c:pt idx="101">
                  <c:v>1.302696527601084</c:v>
                </c:pt>
                <c:pt idx="102">
                  <c:v>1.2932642793804905</c:v>
                </c:pt>
                <c:pt idx="103">
                  <c:v>1.2839201677871768</c:v>
                </c:pt>
                <c:pt idx="104">
                  <c:v>1.274662560929015</c:v>
                </c:pt>
                <c:pt idx="105">
                  <c:v>1.2654898718213556</c:v>
                </c:pt>
              </c:numCache>
            </c:numRef>
          </c:yVal>
          <c:smooth val="0"/>
        </c:ser>
        <c:ser>
          <c:idx val="1"/>
          <c:order val="1"/>
          <c:tx>
            <c:v>PD Model - U3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'Runquist_PD Model'!$AD$26:$AD$131</c:f>
              <c:numCache>
                <c:ptCount val="106"/>
                <c:pt idx="0">
                  <c:v>-1.2039728043259361</c:v>
                </c:pt>
                <c:pt idx="1">
                  <c:v>0</c:v>
                </c:pt>
                <c:pt idx="2">
                  <c:v>1.791759469228055</c:v>
                </c:pt>
                <c:pt idx="3">
                  <c:v>2.4849066497880004</c:v>
                </c:pt>
                <c:pt idx="4">
                  <c:v>2.8903717578961645</c:v>
                </c:pt>
                <c:pt idx="5">
                  <c:v>3.1780538303479458</c:v>
                </c:pt>
                <c:pt idx="6">
                  <c:v>3.4011973816621555</c:v>
                </c:pt>
                <c:pt idx="7">
                  <c:v>3.58351893845611</c:v>
                </c:pt>
                <c:pt idx="8">
                  <c:v>3.7376696182833684</c:v>
                </c:pt>
                <c:pt idx="9">
                  <c:v>3.871201010907891</c:v>
                </c:pt>
                <c:pt idx="10">
                  <c:v>3.9889840465642745</c:v>
                </c:pt>
                <c:pt idx="11">
                  <c:v>4.0943445622221</c:v>
                </c:pt>
                <c:pt idx="12">
                  <c:v>4.189654742026425</c:v>
                </c:pt>
                <c:pt idx="13">
                  <c:v>4.276666119016055</c:v>
                </c:pt>
                <c:pt idx="14">
                  <c:v>4.356708826689592</c:v>
                </c:pt>
                <c:pt idx="15">
                  <c:v>4.430816798843313</c:v>
                </c:pt>
                <c:pt idx="16">
                  <c:v>4.499809670330265</c:v>
                </c:pt>
                <c:pt idx="17">
                  <c:v>4.564348191467836</c:v>
                </c:pt>
                <c:pt idx="18">
                  <c:v>4.624972813284271</c:v>
                </c:pt>
                <c:pt idx="19">
                  <c:v>4.68213122712422</c:v>
                </c:pt>
                <c:pt idx="20">
                  <c:v>4.736198448394496</c:v>
                </c:pt>
                <c:pt idx="21">
                  <c:v>4.787491742782046</c:v>
                </c:pt>
                <c:pt idx="22">
                  <c:v>4.836281906951478</c:v>
                </c:pt>
                <c:pt idx="23">
                  <c:v>4.882801922586371</c:v>
                </c:pt>
                <c:pt idx="24">
                  <c:v>4.927253685157205</c:v>
                </c:pt>
                <c:pt idx="25">
                  <c:v>4.969813299576001</c:v>
                </c:pt>
                <c:pt idx="26">
                  <c:v>5.0106352940962555</c:v>
                </c:pt>
                <c:pt idx="27">
                  <c:v>5.049856007249537</c:v>
                </c:pt>
                <c:pt idx="28">
                  <c:v>5.087596335232384</c:v>
                </c:pt>
                <c:pt idx="29">
                  <c:v>5.123963979403259</c:v>
                </c:pt>
                <c:pt idx="30">
                  <c:v>5.159055299214529</c:v>
                </c:pt>
                <c:pt idx="31">
                  <c:v>5.19295685089021</c:v>
                </c:pt>
                <c:pt idx="32">
                  <c:v>5.225746673713202</c:v>
                </c:pt>
                <c:pt idx="33">
                  <c:v>5.2574953720277815</c:v>
                </c:pt>
                <c:pt idx="34">
                  <c:v>5.288267030694535</c:v>
                </c:pt>
                <c:pt idx="35">
                  <c:v>5.318119993844216</c:v>
                </c:pt>
                <c:pt idx="36">
                  <c:v>5.3471075307174685</c:v>
                </c:pt>
                <c:pt idx="37">
                  <c:v>5.375278407684165</c:v>
                </c:pt>
                <c:pt idx="38">
                  <c:v>5.402677381872279</c:v>
                </c:pt>
                <c:pt idx="39">
                  <c:v>5.429345628954441</c:v>
                </c:pt>
                <c:pt idx="40">
                  <c:v>5.455321115357702</c:v>
                </c:pt>
                <c:pt idx="41">
                  <c:v>5.480638923341991</c:v>
                </c:pt>
                <c:pt idx="42">
                  <c:v>5.5053315359323625</c:v>
                </c:pt>
                <c:pt idx="43">
                  <c:v>5.529429087511423</c:v>
                </c:pt>
                <c:pt idx="44">
                  <c:v>5.552959584921617</c:v>
                </c:pt>
                <c:pt idx="45">
                  <c:v>5.575949103146316</c:v>
                </c:pt>
                <c:pt idx="46">
                  <c:v>5.598421958998375</c:v>
                </c:pt>
                <c:pt idx="47">
                  <c:v>5.62040086571715</c:v>
                </c:pt>
                <c:pt idx="48">
                  <c:v>5.641907070938114</c:v>
                </c:pt>
                <c:pt idx="49">
                  <c:v>5.662960480135946</c:v>
                </c:pt>
                <c:pt idx="50">
                  <c:v>5.683579767338681</c:v>
                </c:pt>
                <c:pt idx="51">
                  <c:v>5.703782474656201</c:v>
                </c:pt>
                <c:pt idx="52">
                  <c:v>5.723585101952381</c:v>
                </c:pt>
                <c:pt idx="53">
                  <c:v>5.7430031878094825</c:v>
                </c:pt>
                <c:pt idx="54">
                  <c:v>5.762051382780177</c:v>
                </c:pt>
                <c:pt idx="55">
                  <c:v>5.780743515792329</c:v>
                </c:pt>
                <c:pt idx="56">
                  <c:v>5.799092654460526</c:v>
                </c:pt>
                <c:pt idx="57">
                  <c:v>5.817111159963204</c:v>
                </c:pt>
                <c:pt idx="58">
                  <c:v>5.834810737062605</c:v>
                </c:pt>
                <c:pt idx="59">
                  <c:v>5.8522024797744745</c:v>
                </c:pt>
                <c:pt idx="60">
                  <c:v>5.869296913133774</c:v>
                </c:pt>
                <c:pt idx="61">
                  <c:v>5.886104031450156</c:v>
                </c:pt>
                <c:pt idx="62">
                  <c:v>5.902633333401366</c:v>
                </c:pt>
                <c:pt idx="63">
                  <c:v>5.918893854273146</c:v>
                </c:pt>
                <c:pt idx="64">
                  <c:v>5.934894195619588</c:v>
                </c:pt>
                <c:pt idx="65">
                  <c:v>5.950642552587727</c:v>
                </c:pt>
                <c:pt idx="66">
                  <c:v>5.966146739123692</c:v>
                </c:pt>
                <c:pt idx="67">
                  <c:v>5.981414211254481</c:v>
                </c:pt>
                <c:pt idx="68">
                  <c:v>5.996452088619021</c:v>
                </c:pt>
                <c:pt idx="69">
                  <c:v>6.0112671744041615</c:v>
                </c:pt>
                <c:pt idx="70">
                  <c:v>6.025865973825314</c:v>
                </c:pt>
                <c:pt idx="71">
                  <c:v>6.040254711277414</c:v>
                </c:pt>
                <c:pt idx="72">
                  <c:v>6.054439346269371</c:v>
                </c:pt>
                <c:pt idx="73">
                  <c:v>6.068425588244111</c:v>
                </c:pt>
                <c:pt idx="74">
                  <c:v>6.082218910376446</c:v>
                </c:pt>
                <c:pt idx="75">
                  <c:v>6.095824562432225</c:v>
                </c:pt>
                <c:pt idx="76">
                  <c:v>6.1092475827643655</c:v>
                </c:pt>
                <c:pt idx="77">
                  <c:v>6.1224928095143865</c:v>
                </c:pt>
                <c:pt idx="78">
                  <c:v>6.135564891081739</c:v>
                </c:pt>
                <c:pt idx="79">
                  <c:v>6.148468295917647</c:v>
                </c:pt>
                <c:pt idx="80">
                  <c:v>6.161207321695077</c:v>
                </c:pt>
                <c:pt idx="81">
                  <c:v>6.173786103901937</c:v>
                </c:pt>
                <c:pt idx="82">
                  <c:v>6.186208623900494</c:v>
                </c:pt>
                <c:pt idx="83">
                  <c:v>6.198478716492308</c:v>
                </c:pt>
                <c:pt idx="84">
                  <c:v>6.210600077024653</c:v>
                </c:pt>
                <c:pt idx="85">
                  <c:v>6.222576268071369</c:v>
                </c:pt>
                <c:pt idx="86">
                  <c:v>6.234410725718371</c:v>
                </c:pt>
                <c:pt idx="87">
                  <c:v>6.246106765481563</c:v>
                </c:pt>
                <c:pt idx="88">
                  <c:v>6.257667587882639</c:v>
                </c:pt>
                <c:pt idx="89">
                  <c:v>6.269096283706261</c:v>
                </c:pt>
                <c:pt idx="90">
                  <c:v>6.280395838960195</c:v>
                </c:pt>
                <c:pt idx="91">
                  <c:v>6.29156913955832</c:v>
                </c:pt>
                <c:pt idx="92">
                  <c:v>6.302618975744905</c:v>
                </c:pt>
                <c:pt idx="93">
                  <c:v>6.313548046277095</c:v>
                </c:pt>
                <c:pt idx="94">
                  <c:v>6.324358962381311</c:v>
                </c:pt>
                <c:pt idx="95">
                  <c:v>6.335054251498059</c:v>
                </c:pt>
                <c:pt idx="96">
                  <c:v>6.345636360828596</c:v>
                </c:pt>
                <c:pt idx="97">
                  <c:v>6.3561076606958915</c:v>
                </c:pt>
                <c:pt idx="98">
                  <c:v>6.366470447731438</c:v>
                </c:pt>
                <c:pt idx="99">
                  <c:v>6.376726947898627</c:v>
                </c:pt>
                <c:pt idx="100">
                  <c:v>6.386879319362645</c:v>
                </c:pt>
                <c:pt idx="101">
                  <c:v>6.396929655216146</c:v>
                </c:pt>
                <c:pt idx="102">
                  <c:v>6.406879986069314</c:v>
                </c:pt>
                <c:pt idx="103">
                  <c:v>6.416732282512326</c:v>
                </c:pt>
                <c:pt idx="104">
                  <c:v>6.42648845745769</c:v>
                </c:pt>
                <c:pt idx="105">
                  <c:v>6.436150368369428</c:v>
                </c:pt>
              </c:numCache>
            </c:numRef>
          </c:xVal>
          <c:yVal>
            <c:numRef>
              <c:f>'Runquist_PD Model'!$AF$26:$AF$131</c:f>
              <c:numCache>
                <c:ptCount val="106"/>
                <c:pt idx="0">
                  <c:v>4.418205213814542</c:v>
                </c:pt>
                <c:pt idx="1">
                  <c:v>4.406486361311413</c:v>
                </c:pt>
                <c:pt idx="2">
                  <c:v>4.326550554768645</c:v>
                </c:pt>
                <c:pt idx="3">
                  <c:v>4.238366366075144</c:v>
                </c:pt>
                <c:pt idx="4">
                  <c:v>4.157332352483169</c:v>
                </c:pt>
                <c:pt idx="5">
                  <c:v>4.082375470980362</c:v>
                </c:pt>
                <c:pt idx="6">
                  <c:v>4.012647460530467</c:v>
                </c:pt>
                <c:pt idx="7">
                  <c:v>3.947466135822699</c:v>
                </c:pt>
                <c:pt idx="8">
                  <c:v>3.8862746773212633</c:v>
                </c:pt>
                <c:pt idx="9">
                  <c:v>3.8286126782452587</c:v>
                </c:pt>
                <c:pt idx="10">
                  <c:v>3.7740950955718016</c:v>
                </c:pt>
                <c:pt idx="11">
                  <c:v>3.722396649264239</c:v>
                </c:pt>
                <c:pt idx="12">
                  <c:v>3.6732400604610818</c:v>
                </c:pt>
                <c:pt idx="13">
                  <c:v>3.6263870479954083</c:v>
                </c:pt>
                <c:pt idx="14">
                  <c:v>3.5816313416521943</c:v>
                </c:pt>
                <c:pt idx="15">
                  <c:v>3.5387931932402874</c:v>
                </c:pt>
                <c:pt idx="16">
                  <c:v>3.4977150159480113</c:v>
                </c:pt>
                <c:pt idx="17">
                  <c:v>3.4582578846267684</c:v>
                </c:pt>
                <c:pt idx="18">
                  <c:v>3.4202987007581473</c:v>
                </c:pt>
                <c:pt idx="19">
                  <c:v>3.3837278761440004</c:v>
                </c:pt>
                <c:pt idx="20">
                  <c:v>3.3484474254365146</c:v>
                </c:pt>
                <c:pt idx="21">
                  <c:v>3.3143693838581365</c:v>
                </c:pt>
                <c:pt idx="22">
                  <c:v>3.281414485772145</c:v>
                </c:pt>
                <c:pt idx="23">
                  <c:v>3.2495110541429795</c:v>
                </c:pt>
                <c:pt idx="24">
                  <c:v>3.2185940617448323</c:v>
                </c:pt>
                <c:pt idx="25">
                  <c:v>3.188604333198827</c:v>
                </c:pt>
                <c:pt idx="26">
                  <c:v>3.159487863224547</c:v>
                </c:pt>
                <c:pt idx="27">
                  <c:v>3.1311952313690714</c:v>
                </c:pt>
                <c:pt idx="28">
                  <c:v>3.10368109727986</c:v>
                </c:pt>
                <c:pt idx="29">
                  <c:v>3.0769037635758547</c:v>
                </c:pt>
                <c:pt idx="30">
                  <c:v>3.0508247957354895</c:v>
                </c:pt>
                <c:pt idx="31">
                  <c:v>3.025408690303621</c:v>
                </c:pt>
                <c:pt idx="32">
                  <c:v>3.000622584229141</c:v>
                </c:pt>
                <c:pt idx="33">
                  <c:v>2.976435999362491</c:v>
                </c:pt>
                <c:pt idx="34">
                  <c:v>2.9528206171296736</c:v>
                </c:pt>
                <c:pt idx="35">
                  <c:v>2.9297500792044238</c:v>
                </c:pt>
                <c:pt idx="36">
                  <c:v>2.907199810659974</c:v>
                </c:pt>
                <c:pt idx="37">
                  <c:v>2.88514686262518</c:v>
                </c:pt>
                <c:pt idx="38">
                  <c:v>2.8635697719192845</c:v>
                </c:pt>
                <c:pt idx="39">
                  <c:v>2.842448435513134</c:v>
                </c:pt>
                <c:pt idx="40">
                  <c:v>2.821763997976362</c:v>
                </c:pt>
                <c:pt idx="41">
                  <c:v>2.8014987503312017</c:v>
                </c:pt>
                <c:pt idx="42">
                  <c:v>2.781636038953249</c:v>
                </c:pt>
                <c:pt idx="43">
                  <c:v>2.7621601833448897</c:v>
                </c:pt>
                <c:pt idx="44">
                  <c:v>2.7430564017641874</c:v>
                </c:pt>
                <c:pt idx="45">
                  <c:v>2.7243107438255336</c:v>
                </c:pt>
                <c:pt idx="46">
                  <c:v>2.705910029302202</c:v>
                </c:pt>
                <c:pt idx="47">
                  <c:v>2.687841792458349</c:v>
                </c:pt>
                <c:pt idx="48">
                  <c:v>2.670094231321559</c:v>
                </c:pt>
                <c:pt idx="49">
                  <c:v>2.652656161378921</c:v>
                </c:pt>
                <c:pt idx="50">
                  <c:v>2.635516973241678</c:v>
                </c:pt>
                <c:pt idx="51">
                  <c:v>2.6186665938771556</c:v>
                </c:pt>
                <c:pt idx="52">
                  <c:v>2.6020954510532315</c:v>
                </c:pt>
                <c:pt idx="53">
                  <c:v>2.5857944406811013</c:v>
                </c:pt>
                <c:pt idx="54">
                  <c:v>2.569754896777371</c:v>
                </c:pt>
                <c:pt idx="55">
                  <c:v>2.553968563797353</c:v>
                </c:pt>
                <c:pt idx="56">
                  <c:v>2.538427571118429</c:v>
                </c:pt>
                <c:pt idx="57">
                  <c:v>2.523124409476038</c:v>
                </c:pt>
                <c:pt idx="58">
                  <c:v>2.508051909175683</c:v>
                </c:pt>
                <c:pt idx="59">
                  <c:v>2.4932032199227114</c:v>
                </c:pt>
                <c:pt idx="60">
                  <c:v>2.478571792127824</c:v>
                </c:pt>
                <c:pt idx="61">
                  <c:v>2.464151359560626</c:v>
                </c:pt>
                <c:pt idx="62">
                  <c:v>2.4499359232362163</c:v>
                </c:pt>
                <c:pt idx="63">
                  <c:v>2.435919736431122</c:v>
                </c:pt>
                <c:pt idx="64">
                  <c:v>2.4220972907348965</c:v>
                </c:pt>
                <c:pt idx="65">
                  <c:v>2.4084633030526597</c:v>
                </c:pt>
                <c:pt idx="66">
                  <c:v>2.3950127034818216</c:v>
                </c:pt>
                <c:pt idx="67">
                  <c:v>2.3817406239933763</c:v>
                </c:pt>
                <c:pt idx="68">
                  <c:v>2.3686423878545253</c:v>
                </c:pt>
                <c:pt idx="69">
                  <c:v>2.355713499735117</c:v>
                </c:pt>
                <c:pt idx="70">
                  <c:v>2.3429496364455344</c:v>
                </c:pt>
                <c:pt idx="71">
                  <c:v>2.3303466382582716</c:v>
                </c:pt>
                <c:pt idx="72">
                  <c:v>2.3179005007696136</c:v>
                </c:pt>
                <c:pt idx="73">
                  <c:v>2.305607367261575</c:v>
                </c:pt>
                <c:pt idx="74">
                  <c:v>2.293463521527644</c:v>
                </c:pt>
                <c:pt idx="75">
                  <c:v>2.2814653811289456</c:v>
                </c:pt>
                <c:pt idx="76">
                  <c:v>2.269609491050194</c:v>
                </c:pt>
                <c:pt idx="77">
                  <c:v>2.257892517727339</c:v>
                </c:pt>
                <c:pt idx="78">
                  <c:v>2.2463112434210664</c:v>
                </c:pt>
                <c:pt idx="79">
                  <c:v>2.2348625609123953</c:v>
                </c:pt>
                <c:pt idx="80">
                  <c:v>2.2235434684984985</c:v>
                </c:pt>
                <c:pt idx="81">
                  <c:v>2.212351065268585</c:v>
                </c:pt>
                <c:pt idx="82">
                  <c:v>2.201282546641235</c:v>
                </c:pt>
                <c:pt idx="83">
                  <c:v>2.1903352001460243</c:v>
                </c:pt>
                <c:pt idx="84">
                  <c:v>2.1795064014335592</c:v>
                </c:pt>
                <c:pt idx="85">
                  <c:v>2.1687936104992365</c:v>
                </c:pt>
                <c:pt idx="86">
                  <c:v>2.158194368107146</c:v>
                </c:pt>
                <c:pt idx="87">
                  <c:v>2.1477062924015065</c:v>
                </c:pt>
                <c:pt idx="88">
                  <c:v>2.1373270756939706</c:v>
                </c:pt>
                <c:pt idx="89">
                  <c:v>2.127054481415943</c:v>
                </c:pt>
                <c:pt idx="90">
                  <c:v>2.1168863412258587</c:v>
                </c:pt>
                <c:pt idx="91">
                  <c:v>2.1068205522620516</c:v>
                </c:pt>
                <c:pt idx="92">
                  <c:v>2.096855074532511</c:v>
                </c:pt>
                <c:pt idx="93">
                  <c:v>2.0869879284334236</c:v>
                </c:pt>
                <c:pt idx="94">
                  <c:v>2.0772171923889475</c:v>
                </c:pt>
                <c:pt idx="95">
                  <c:v>2.0675410006051815</c:v>
                </c:pt>
                <c:pt idx="96">
                  <c:v>2.0579575409317625</c:v>
                </c:pt>
                <c:pt idx="97">
                  <c:v>2.0484650528249593</c:v>
                </c:pt>
                <c:pt idx="98">
                  <c:v>2.039061825406539</c:v>
                </c:pt>
                <c:pt idx="99">
                  <c:v>2.0297461956130505</c:v>
                </c:pt>
                <c:pt idx="100">
                  <c:v>2.020516546430519</c:v>
                </c:pt>
                <c:pt idx="101">
                  <c:v>2.011371305209862</c:v>
                </c:pt>
                <c:pt idx="102">
                  <c:v>2.0023089420586437</c:v>
                </c:pt>
                <c:pt idx="103">
                  <c:v>1.9933279683050455</c:v>
                </c:pt>
                <c:pt idx="104">
                  <c:v>1.984426935030203</c:v>
                </c:pt>
                <c:pt idx="105">
                  <c:v>1.9756044316652859</c:v>
                </c:pt>
              </c:numCache>
            </c:numRef>
          </c:yVal>
          <c:smooth val="0"/>
        </c:ser>
        <c:ser>
          <c:idx val="3"/>
          <c:order val="2"/>
          <c:tx>
            <c:v>PD Model -TE1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'Runquist_PD Model'!$AD$26:$AD$131</c:f>
              <c:numCache>
                <c:ptCount val="106"/>
                <c:pt idx="0">
                  <c:v>-1.2039728043259361</c:v>
                </c:pt>
                <c:pt idx="1">
                  <c:v>0</c:v>
                </c:pt>
                <c:pt idx="2">
                  <c:v>1.791759469228055</c:v>
                </c:pt>
                <c:pt idx="3">
                  <c:v>2.4849066497880004</c:v>
                </c:pt>
                <c:pt idx="4">
                  <c:v>2.8903717578961645</c:v>
                </c:pt>
                <c:pt idx="5">
                  <c:v>3.1780538303479458</c:v>
                </c:pt>
                <c:pt idx="6">
                  <c:v>3.4011973816621555</c:v>
                </c:pt>
                <c:pt idx="7">
                  <c:v>3.58351893845611</c:v>
                </c:pt>
                <c:pt idx="8">
                  <c:v>3.7376696182833684</c:v>
                </c:pt>
                <c:pt idx="9">
                  <c:v>3.871201010907891</c:v>
                </c:pt>
                <c:pt idx="10">
                  <c:v>3.9889840465642745</c:v>
                </c:pt>
                <c:pt idx="11">
                  <c:v>4.0943445622221</c:v>
                </c:pt>
                <c:pt idx="12">
                  <c:v>4.189654742026425</c:v>
                </c:pt>
                <c:pt idx="13">
                  <c:v>4.276666119016055</c:v>
                </c:pt>
                <c:pt idx="14">
                  <c:v>4.356708826689592</c:v>
                </c:pt>
                <c:pt idx="15">
                  <c:v>4.430816798843313</c:v>
                </c:pt>
                <c:pt idx="16">
                  <c:v>4.499809670330265</c:v>
                </c:pt>
                <c:pt idx="17">
                  <c:v>4.564348191467836</c:v>
                </c:pt>
                <c:pt idx="18">
                  <c:v>4.624972813284271</c:v>
                </c:pt>
                <c:pt idx="19">
                  <c:v>4.68213122712422</c:v>
                </c:pt>
                <c:pt idx="20">
                  <c:v>4.736198448394496</c:v>
                </c:pt>
                <c:pt idx="21">
                  <c:v>4.787491742782046</c:v>
                </c:pt>
                <c:pt idx="22">
                  <c:v>4.836281906951478</c:v>
                </c:pt>
                <c:pt idx="23">
                  <c:v>4.882801922586371</c:v>
                </c:pt>
                <c:pt idx="24">
                  <c:v>4.927253685157205</c:v>
                </c:pt>
                <c:pt idx="25">
                  <c:v>4.969813299576001</c:v>
                </c:pt>
                <c:pt idx="26">
                  <c:v>5.0106352940962555</c:v>
                </c:pt>
                <c:pt idx="27">
                  <c:v>5.049856007249537</c:v>
                </c:pt>
                <c:pt idx="28">
                  <c:v>5.087596335232384</c:v>
                </c:pt>
                <c:pt idx="29">
                  <c:v>5.123963979403259</c:v>
                </c:pt>
                <c:pt idx="30">
                  <c:v>5.159055299214529</c:v>
                </c:pt>
                <c:pt idx="31">
                  <c:v>5.19295685089021</c:v>
                </c:pt>
                <c:pt idx="32">
                  <c:v>5.225746673713202</c:v>
                </c:pt>
                <c:pt idx="33">
                  <c:v>5.2574953720277815</c:v>
                </c:pt>
                <c:pt idx="34">
                  <c:v>5.288267030694535</c:v>
                </c:pt>
                <c:pt idx="35">
                  <c:v>5.318119993844216</c:v>
                </c:pt>
                <c:pt idx="36">
                  <c:v>5.3471075307174685</c:v>
                </c:pt>
                <c:pt idx="37">
                  <c:v>5.375278407684165</c:v>
                </c:pt>
                <c:pt idx="38">
                  <c:v>5.402677381872279</c:v>
                </c:pt>
                <c:pt idx="39">
                  <c:v>5.429345628954441</c:v>
                </c:pt>
                <c:pt idx="40">
                  <c:v>5.455321115357702</c:v>
                </c:pt>
                <c:pt idx="41">
                  <c:v>5.480638923341991</c:v>
                </c:pt>
                <c:pt idx="42">
                  <c:v>5.5053315359323625</c:v>
                </c:pt>
                <c:pt idx="43">
                  <c:v>5.529429087511423</c:v>
                </c:pt>
                <c:pt idx="44">
                  <c:v>5.552959584921617</c:v>
                </c:pt>
                <c:pt idx="45">
                  <c:v>5.575949103146316</c:v>
                </c:pt>
                <c:pt idx="46">
                  <c:v>5.598421958998375</c:v>
                </c:pt>
                <c:pt idx="47">
                  <c:v>5.62040086571715</c:v>
                </c:pt>
                <c:pt idx="48">
                  <c:v>5.641907070938114</c:v>
                </c:pt>
                <c:pt idx="49">
                  <c:v>5.662960480135946</c:v>
                </c:pt>
                <c:pt idx="50">
                  <c:v>5.683579767338681</c:v>
                </c:pt>
                <c:pt idx="51">
                  <c:v>5.703782474656201</c:v>
                </c:pt>
                <c:pt idx="52">
                  <c:v>5.723585101952381</c:v>
                </c:pt>
                <c:pt idx="53">
                  <c:v>5.7430031878094825</c:v>
                </c:pt>
                <c:pt idx="54">
                  <c:v>5.762051382780177</c:v>
                </c:pt>
                <c:pt idx="55">
                  <c:v>5.780743515792329</c:v>
                </c:pt>
                <c:pt idx="56">
                  <c:v>5.799092654460526</c:v>
                </c:pt>
                <c:pt idx="57">
                  <c:v>5.817111159963204</c:v>
                </c:pt>
                <c:pt idx="58">
                  <c:v>5.834810737062605</c:v>
                </c:pt>
                <c:pt idx="59">
                  <c:v>5.8522024797744745</c:v>
                </c:pt>
                <c:pt idx="60">
                  <c:v>5.869296913133774</c:v>
                </c:pt>
                <c:pt idx="61">
                  <c:v>5.886104031450156</c:v>
                </c:pt>
                <c:pt idx="62">
                  <c:v>5.902633333401366</c:v>
                </c:pt>
                <c:pt idx="63">
                  <c:v>5.918893854273146</c:v>
                </c:pt>
                <c:pt idx="64">
                  <c:v>5.934894195619588</c:v>
                </c:pt>
                <c:pt idx="65">
                  <c:v>5.950642552587727</c:v>
                </c:pt>
                <c:pt idx="66">
                  <c:v>5.966146739123692</c:v>
                </c:pt>
                <c:pt idx="67">
                  <c:v>5.981414211254481</c:v>
                </c:pt>
                <c:pt idx="68">
                  <c:v>5.996452088619021</c:v>
                </c:pt>
                <c:pt idx="69">
                  <c:v>6.0112671744041615</c:v>
                </c:pt>
                <c:pt idx="70">
                  <c:v>6.025865973825314</c:v>
                </c:pt>
                <c:pt idx="71">
                  <c:v>6.040254711277414</c:v>
                </c:pt>
                <c:pt idx="72">
                  <c:v>6.054439346269371</c:v>
                </c:pt>
                <c:pt idx="73">
                  <c:v>6.068425588244111</c:v>
                </c:pt>
                <c:pt idx="74">
                  <c:v>6.082218910376446</c:v>
                </c:pt>
                <c:pt idx="75">
                  <c:v>6.095824562432225</c:v>
                </c:pt>
                <c:pt idx="76">
                  <c:v>6.1092475827643655</c:v>
                </c:pt>
                <c:pt idx="77">
                  <c:v>6.1224928095143865</c:v>
                </c:pt>
                <c:pt idx="78">
                  <c:v>6.135564891081739</c:v>
                </c:pt>
                <c:pt idx="79">
                  <c:v>6.148468295917647</c:v>
                </c:pt>
                <c:pt idx="80">
                  <c:v>6.161207321695077</c:v>
                </c:pt>
                <c:pt idx="81">
                  <c:v>6.173786103901937</c:v>
                </c:pt>
                <c:pt idx="82">
                  <c:v>6.186208623900494</c:v>
                </c:pt>
                <c:pt idx="83">
                  <c:v>6.198478716492308</c:v>
                </c:pt>
                <c:pt idx="84">
                  <c:v>6.210600077024653</c:v>
                </c:pt>
                <c:pt idx="85">
                  <c:v>6.222576268071369</c:v>
                </c:pt>
                <c:pt idx="86">
                  <c:v>6.234410725718371</c:v>
                </c:pt>
                <c:pt idx="87">
                  <c:v>6.246106765481563</c:v>
                </c:pt>
                <c:pt idx="88">
                  <c:v>6.257667587882639</c:v>
                </c:pt>
                <c:pt idx="89">
                  <c:v>6.269096283706261</c:v>
                </c:pt>
                <c:pt idx="90">
                  <c:v>6.280395838960195</c:v>
                </c:pt>
                <c:pt idx="91">
                  <c:v>6.29156913955832</c:v>
                </c:pt>
                <c:pt idx="92">
                  <c:v>6.302618975744905</c:v>
                </c:pt>
                <c:pt idx="93">
                  <c:v>6.313548046277095</c:v>
                </c:pt>
                <c:pt idx="94">
                  <c:v>6.324358962381311</c:v>
                </c:pt>
                <c:pt idx="95">
                  <c:v>6.335054251498059</c:v>
                </c:pt>
                <c:pt idx="96">
                  <c:v>6.345636360828596</c:v>
                </c:pt>
                <c:pt idx="97">
                  <c:v>6.3561076606958915</c:v>
                </c:pt>
                <c:pt idx="98">
                  <c:v>6.366470447731438</c:v>
                </c:pt>
                <c:pt idx="99">
                  <c:v>6.376726947898627</c:v>
                </c:pt>
                <c:pt idx="100">
                  <c:v>6.386879319362645</c:v>
                </c:pt>
                <c:pt idx="101">
                  <c:v>6.396929655216146</c:v>
                </c:pt>
                <c:pt idx="102">
                  <c:v>6.406879986069314</c:v>
                </c:pt>
                <c:pt idx="103">
                  <c:v>6.416732282512326</c:v>
                </c:pt>
                <c:pt idx="104">
                  <c:v>6.42648845745769</c:v>
                </c:pt>
                <c:pt idx="105">
                  <c:v>6.436150368369428</c:v>
                </c:pt>
              </c:numCache>
            </c:numRef>
          </c:xVal>
          <c:yVal>
            <c:numRef>
              <c:f>'Runquist_PD Model'!$AH$26:$AH$131</c:f>
              <c:numCache>
                <c:ptCount val="106"/>
                <c:pt idx="0">
                  <c:v>2.215202093177972</c:v>
                </c:pt>
                <c:pt idx="1">
                  <c:v>2.2124522325824274</c:v>
                </c:pt>
                <c:pt idx="2">
                  <c:v>2.193027245265778</c:v>
                </c:pt>
                <c:pt idx="3">
                  <c:v>2.1702046282855054</c:v>
                </c:pt>
                <c:pt idx="4">
                  <c:v>2.1478912818754727</c:v>
                </c:pt>
                <c:pt idx="5">
                  <c:v>2.1260649732172467</c:v>
                </c:pt>
                <c:pt idx="6">
                  <c:v>2.104704894346477</c:v>
                </c:pt>
                <c:pt idx="7">
                  <c:v>2.0837915429406495</c:v>
                </c:pt>
                <c:pt idx="8">
                  <c:v>2.063306615319393</c:v>
                </c:pt>
                <c:pt idx="9">
                  <c:v>2.043232910186104</c:v>
                </c:pt>
                <c:pt idx="10">
                  <c:v>2.0235542418423833</c:v>
                </c:pt>
                <c:pt idx="11">
                  <c:v>2.0042553617781707</c:v>
                </c:pt>
                <c:pt idx="12">
                  <c:v>1.985321887685915</c:v>
                </c:pt>
                <c:pt idx="13">
                  <c:v>1.9667402390709166</c:v>
                </c:pt>
                <c:pt idx="14">
                  <c:v>1.9484975787357242</c:v>
                </c:pt>
                <c:pt idx="15">
                  <c:v>1.9305817595070516</c:v>
                </c:pt>
                <c:pt idx="16">
                  <c:v>1.9129812756514903</c:v>
                </c:pt>
                <c:pt idx="17">
                  <c:v>1.8956852184933601</c:v>
                </c:pt>
                <c:pt idx="18">
                  <c:v>1.8786832358059598</c:v>
                </c:pt>
                <c:pt idx="19">
                  <c:v>1.8619654945976682</c:v>
                </c:pt>
                <c:pt idx="20">
                  <c:v>1.845522646957921</c:v>
                </c:pt>
                <c:pt idx="21">
                  <c:v>1.8293457986660235</c:v>
                </c:pt>
                <c:pt idx="22">
                  <c:v>1.8134264802988773</c:v>
                </c:pt>
                <c:pt idx="23">
                  <c:v>1.797756620602634</c:v>
                </c:pt>
                <c:pt idx="24">
                  <c:v>1.7823285219186902</c:v>
                </c:pt>
                <c:pt idx="25">
                  <c:v>1.767134837476716</c:v>
                </c:pt>
                <c:pt idx="26">
                  <c:v>1.7521685503870494</c:v>
                </c:pt>
                <c:pt idx="27">
                  <c:v>1.7374229541820807</c:v>
                </c:pt>
                <c:pt idx="28">
                  <c:v>1.722891634771568</c:v>
                </c:pt>
                <c:pt idx="29">
                  <c:v>1.7085684536903505</c:v>
                </c:pt>
                <c:pt idx="30">
                  <c:v>1.6944475325289594</c:v>
                </c:pt>
                <c:pt idx="31">
                  <c:v>1.6805232384482758</c:v>
                </c:pt>
                <c:pt idx="32">
                  <c:v>1.6667901706889179</c:v>
                </c:pt>
                <c:pt idx="33">
                  <c:v>1.6532431479944858</c:v>
                </c:pt>
                <c:pt idx="34">
                  <c:v>1.639877196875374</c:v>
                </c:pt>
                <c:pt idx="35">
                  <c:v>1.6266875406466235</c:v>
                </c:pt>
                <c:pt idx="36">
                  <c:v>1.6136695891793496</c:v>
                </c:pt>
                <c:pt idx="37">
                  <c:v>1.6008189293107227</c:v>
                </c:pt>
                <c:pt idx="38">
                  <c:v>1.5881313158623616</c:v>
                </c:pt>
                <c:pt idx="39">
                  <c:v>1.5756026632214042</c:v>
                </c:pt>
                <c:pt idx="40">
                  <c:v>1.5632290374424769</c:v>
                </c:pt>
                <c:pt idx="41">
                  <c:v>1.5510066488323537</c:v>
                </c:pt>
                <c:pt idx="42">
                  <c:v>1.5389318449823457</c:v>
                </c:pt>
                <c:pt idx="43">
                  <c:v>1.5270011042163538</c:v>
                </c:pt>
                <c:pt idx="44">
                  <c:v>1.5152110294251855</c:v>
                </c:pt>
                <c:pt idx="45">
                  <c:v>1.5035583422601293</c:v>
                </c:pt>
                <c:pt idx="46">
                  <c:v>1.4920398776609503</c:v>
                </c:pt>
                <c:pt idx="47">
                  <c:v>1.4806525786954625</c:v>
                </c:pt>
                <c:pt idx="48">
                  <c:v>1.4693934916896239</c:v>
                </c:pt>
                <c:pt idx="49">
                  <c:v>1.4582597616287485</c:v>
                </c:pt>
                <c:pt idx="50">
                  <c:v>1.4472486278119203</c:v>
                </c:pt>
                <c:pt idx="51">
                  <c:v>1.4363574197430613</c:v>
                </c:pt>
                <c:pt idx="52">
                  <c:v>1.4255835532433592</c:v>
                </c:pt>
                <c:pt idx="53">
                  <c:v>1.4149245267708905</c:v>
                </c:pt>
                <c:pt idx="54">
                  <c:v>1.4043779179343336</c:v>
                </c:pt>
                <c:pt idx="55">
                  <c:v>1.393941380188611</c:v>
                </c:pt>
                <c:pt idx="56">
                  <c:v>1.3836126397011912</c:v>
                </c:pt>
                <c:pt idx="57">
                  <c:v>1.373389492378578</c:v>
                </c:pt>
                <c:pt idx="58">
                  <c:v>1.3632698010432613</c:v>
                </c:pt>
                <c:pt idx="59">
                  <c:v>1.3532514927520853</c:v>
                </c:pt>
                <c:pt idx="60">
                  <c:v>1.3433325562476168</c:v>
                </c:pt>
                <c:pt idx="61">
                  <c:v>1.3335110395346756</c:v>
                </c:pt>
                <c:pt idx="62">
                  <c:v>1.3237850475747244</c:v>
                </c:pt>
                <c:pt idx="63">
                  <c:v>1.3141527400913022</c:v>
                </c:pt>
                <c:pt idx="64">
                  <c:v>1.3046123294801488</c:v>
                </c:pt>
                <c:pt idx="65">
                  <c:v>1.295162078818083</c:v>
                </c:pt>
                <c:pt idx="66">
                  <c:v>1.2858002999650853</c:v>
                </c:pt>
                <c:pt idx="67">
                  <c:v>1.2765253517543982</c:v>
                </c:pt>
                <c:pt idx="68">
                  <c:v>1.267335638265795</c:v>
                </c:pt>
                <c:pt idx="69">
                  <c:v>1.2582296071774675</c:v>
                </c:pt>
                <c:pt idx="70">
                  <c:v>1.2492057481922778</c:v>
                </c:pt>
                <c:pt idx="71">
                  <c:v>1.2402625915343841</c:v>
                </c:pt>
                <c:pt idx="72">
                  <c:v>1.2313987065124992</c:v>
                </c:pt>
                <c:pt idx="73">
                  <c:v>1.2226127001462648</c:v>
                </c:pt>
                <c:pt idx="74">
                  <c:v>1.2139032158524463</c:v>
                </c:pt>
                <c:pt idx="75">
                  <c:v>1.2052689321878494</c:v>
                </c:pt>
                <c:pt idx="76">
                  <c:v>1.196708561646043</c:v>
                </c:pt>
                <c:pt idx="77">
                  <c:v>1.188220849505147</c:v>
                </c:pt>
                <c:pt idx="78">
                  <c:v>1.1798045727241135</c:v>
                </c:pt>
                <c:pt idx="79">
                  <c:v>1.1714585388850622</c:v>
                </c:pt>
                <c:pt idx="80">
                  <c:v>1.163181585179391</c:v>
                </c:pt>
                <c:pt idx="81">
                  <c:v>1.1549725774355029</c:v>
                </c:pt>
                <c:pt idx="82">
                  <c:v>1.1468304091861161</c:v>
                </c:pt>
                <c:pt idx="83">
                  <c:v>1.1387540007732377</c:v>
                </c:pt>
                <c:pt idx="84">
                  <c:v>1.130742298488993</c:v>
                </c:pt>
                <c:pt idx="85">
                  <c:v>1.1227942737505998</c:v>
                </c:pt>
                <c:pt idx="86">
                  <c:v>1.11490892230787</c:v>
                </c:pt>
                <c:pt idx="87">
                  <c:v>1.107085263481715</c:v>
                </c:pt>
                <c:pt idx="88">
                  <c:v>1.0993223394322067</c:v>
                </c:pt>
                <c:pt idx="89">
                  <c:v>1.0916192144548336</c:v>
                </c:pt>
                <c:pt idx="90">
                  <c:v>1.0839749743036515</c:v>
                </c:pt>
                <c:pt idx="91">
                  <c:v>1.0763887255401123</c:v>
                </c:pt>
                <c:pt idx="92">
                  <c:v>1.0688595949064053</c:v>
                </c:pt>
                <c:pt idx="93">
                  <c:v>1.0613867287222125</c:v>
                </c:pt>
                <c:pt idx="94">
                  <c:v>1.0539692923038402</c:v>
                </c:pt>
                <c:pt idx="95">
                  <c:v>1.046606469404733</c:v>
                </c:pt>
                <c:pt idx="96">
                  <c:v>1.0392974616764354</c:v>
                </c:pt>
                <c:pt idx="97">
                  <c:v>1.032041488149109</c:v>
                </c:pt>
                <c:pt idx="98">
                  <c:v>1.0248377847307635</c:v>
                </c:pt>
                <c:pt idx="99">
                  <c:v>1.0176856037243942</c:v>
                </c:pt>
                <c:pt idx="100">
                  <c:v>1.0105842133622642</c:v>
                </c:pt>
                <c:pt idx="101">
                  <c:v>1.003532897356609</c:v>
                </c:pt>
                <c:pt idx="102">
                  <c:v>0.9965309544660698</c:v>
                </c:pt>
                <c:pt idx="103">
                  <c:v>0.9895776980771983</c:v>
                </c:pt>
                <c:pt idx="104">
                  <c:v>0.9826724558004163</c:v>
                </c:pt>
                <c:pt idx="105">
                  <c:v>0.9758145690798246</c:v>
                </c:pt>
              </c:numCache>
            </c:numRef>
          </c:yVal>
          <c:smooth val="0"/>
        </c:ser>
        <c:ser>
          <c:idx val="4"/>
          <c:order val="3"/>
          <c:tx>
            <c:v>PD Model - TC1&amp;3</c:v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'Runquist_PD Model'!$AD$26:$AD$131</c:f>
              <c:numCache>
                <c:ptCount val="106"/>
                <c:pt idx="0">
                  <c:v>-1.2039728043259361</c:v>
                </c:pt>
                <c:pt idx="1">
                  <c:v>0</c:v>
                </c:pt>
                <c:pt idx="2">
                  <c:v>1.791759469228055</c:v>
                </c:pt>
                <c:pt idx="3">
                  <c:v>2.4849066497880004</c:v>
                </c:pt>
                <c:pt idx="4">
                  <c:v>2.8903717578961645</c:v>
                </c:pt>
                <c:pt idx="5">
                  <c:v>3.1780538303479458</c:v>
                </c:pt>
                <c:pt idx="6">
                  <c:v>3.4011973816621555</c:v>
                </c:pt>
                <c:pt idx="7">
                  <c:v>3.58351893845611</c:v>
                </c:pt>
                <c:pt idx="8">
                  <c:v>3.7376696182833684</c:v>
                </c:pt>
                <c:pt idx="9">
                  <c:v>3.871201010907891</c:v>
                </c:pt>
                <c:pt idx="10">
                  <c:v>3.9889840465642745</c:v>
                </c:pt>
                <c:pt idx="11">
                  <c:v>4.0943445622221</c:v>
                </c:pt>
                <c:pt idx="12">
                  <c:v>4.189654742026425</c:v>
                </c:pt>
                <c:pt idx="13">
                  <c:v>4.276666119016055</c:v>
                </c:pt>
                <c:pt idx="14">
                  <c:v>4.356708826689592</c:v>
                </c:pt>
                <c:pt idx="15">
                  <c:v>4.430816798843313</c:v>
                </c:pt>
                <c:pt idx="16">
                  <c:v>4.499809670330265</c:v>
                </c:pt>
                <c:pt idx="17">
                  <c:v>4.564348191467836</c:v>
                </c:pt>
                <c:pt idx="18">
                  <c:v>4.624972813284271</c:v>
                </c:pt>
                <c:pt idx="19">
                  <c:v>4.68213122712422</c:v>
                </c:pt>
                <c:pt idx="20">
                  <c:v>4.736198448394496</c:v>
                </c:pt>
                <c:pt idx="21">
                  <c:v>4.787491742782046</c:v>
                </c:pt>
                <c:pt idx="22">
                  <c:v>4.836281906951478</c:v>
                </c:pt>
                <c:pt idx="23">
                  <c:v>4.882801922586371</c:v>
                </c:pt>
                <c:pt idx="24">
                  <c:v>4.927253685157205</c:v>
                </c:pt>
                <c:pt idx="25">
                  <c:v>4.969813299576001</c:v>
                </c:pt>
                <c:pt idx="26">
                  <c:v>5.0106352940962555</c:v>
                </c:pt>
                <c:pt idx="27">
                  <c:v>5.049856007249537</c:v>
                </c:pt>
                <c:pt idx="28">
                  <c:v>5.087596335232384</c:v>
                </c:pt>
                <c:pt idx="29">
                  <c:v>5.123963979403259</c:v>
                </c:pt>
                <c:pt idx="30">
                  <c:v>5.159055299214529</c:v>
                </c:pt>
                <c:pt idx="31">
                  <c:v>5.19295685089021</c:v>
                </c:pt>
                <c:pt idx="32">
                  <c:v>5.225746673713202</c:v>
                </c:pt>
                <c:pt idx="33">
                  <c:v>5.2574953720277815</c:v>
                </c:pt>
                <c:pt idx="34">
                  <c:v>5.288267030694535</c:v>
                </c:pt>
                <c:pt idx="35">
                  <c:v>5.318119993844216</c:v>
                </c:pt>
                <c:pt idx="36">
                  <c:v>5.3471075307174685</c:v>
                </c:pt>
                <c:pt idx="37">
                  <c:v>5.375278407684165</c:v>
                </c:pt>
                <c:pt idx="38">
                  <c:v>5.402677381872279</c:v>
                </c:pt>
                <c:pt idx="39">
                  <c:v>5.429345628954441</c:v>
                </c:pt>
                <c:pt idx="40">
                  <c:v>5.455321115357702</c:v>
                </c:pt>
                <c:pt idx="41">
                  <c:v>5.480638923341991</c:v>
                </c:pt>
                <c:pt idx="42">
                  <c:v>5.5053315359323625</c:v>
                </c:pt>
                <c:pt idx="43">
                  <c:v>5.529429087511423</c:v>
                </c:pt>
                <c:pt idx="44">
                  <c:v>5.552959584921617</c:v>
                </c:pt>
                <c:pt idx="45">
                  <c:v>5.575949103146316</c:v>
                </c:pt>
                <c:pt idx="46">
                  <c:v>5.598421958998375</c:v>
                </c:pt>
                <c:pt idx="47">
                  <c:v>5.62040086571715</c:v>
                </c:pt>
                <c:pt idx="48">
                  <c:v>5.641907070938114</c:v>
                </c:pt>
                <c:pt idx="49">
                  <c:v>5.662960480135946</c:v>
                </c:pt>
                <c:pt idx="50">
                  <c:v>5.683579767338681</c:v>
                </c:pt>
                <c:pt idx="51">
                  <c:v>5.703782474656201</c:v>
                </c:pt>
                <c:pt idx="52">
                  <c:v>5.723585101952381</c:v>
                </c:pt>
                <c:pt idx="53">
                  <c:v>5.7430031878094825</c:v>
                </c:pt>
                <c:pt idx="54">
                  <c:v>5.762051382780177</c:v>
                </c:pt>
                <c:pt idx="55">
                  <c:v>5.780743515792329</c:v>
                </c:pt>
                <c:pt idx="56">
                  <c:v>5.799092654460526</c:v>
                </c:pt>
                <c:pt idx="57">
                  <c:v>5.817111159963204</c:v>
                </c:pt>
                <c:pt idx="58">
                  <c:v>5.834810737062605</c:v>
                </c:pt>
                <c:pt idx="59">
                  <c:v>5.8522024797744745</c:v>
                </c:pt>
                <c:pt idx="60">
                  <c:v>5.869296913133774</c:v>
                </c:pt>
                <c:pt idx="61">
                  <c:v>5.886104031450156</c:v>
                </c:pt>
                <c:pt idx="62">
                  <c:v>5.902633333401366</c:v>
                </c:pt>
                <c:pt idx="63">
                  <c:v>5.918893854273146</c:v>
                </c:pt>
                <c:pt idx="64">
                  <c:v>5.934894195619588</c:v>
                </c:pt>
                <c:pt idx="65">
                  <c:v>5.950642552587727</c:v>
                </c:pt>
                <c:pt idx="66">
                  <c:v>5.966146739123692</c:v>
                </c:pt>
                <c:pt idx="67">
                  <c:v>5.981414211254481</c:v>
                </c:pt>
                <c:pt idx="68">
                  <c:v>5.996452088619021</c:v>
                </c:pt>
                <c:pt idx="69">
                  <c:v>6.0112671744041615</c:v>
                </c:pt>
                <c:pt idx="70">
                  <c:v>6.025865973825314</c:v>
                </c:pt>
                <c:pt idx="71">
                  <c:v>6.040254711277414</c:v>
                </c:pt>
                <c:pt idx="72">
                  <c:v>6.054439346269371</c:v>
                </c:pt>
                <c:pt idx="73">
                  <c:v>6.068425588244111</c:v>
                </c:pt>
                <c:pt idx="74">
                  <c:v>6.082218910376446</c:v>
                </c:pt>
                <c:pt idx="75">
                  <c:v>6.095824562432225</c:v>
                </c:pt>
                <c:pt idx="76">
                  <c:v>6.1092475827643655</c:v>
                </c:pt>
                <c:pt idx="77">
                  <c:v>6.1224928095143865</c:v>
                </c:pt>
                <c:pt idx="78">
                  <c:v>6.135564891081739</c:v>
                </c:pt>
                <c:pt idx="79">
                  <c:v>6.148468295917647</c:v>
                </c:pt>
                <c:pt idx="80">
                  <c:v>6.161207321695077</c:v>
                </c:pt>
                <c:pt idx="81">
                  <c:v>6.173786103901937</c:v>
                </c:pt>
                <c:pt idx="82">
                  <c:v>6.186208623900494</c:v>
                </c:pt>
                <c:pt idx="83">
                  <c:v>6.198478716492308</c:v>
                </c:pt>
                <c:pt idx="84">
                  <c:v>6.210600077024653</c:v>
                </c:pt>
                <c:pt idx="85">
                  <c:v>6.222576268071369</c:v>
                </c:pt>
                <c:pt idx="86">
                  <c:v>6.234410725718371</c:v>
                </c:pt>
                <c:pt idx="87">
                  <c:v>6.246106765481563</c:v>
                </c:pt>
                <c:pt idx="88">
                  <c:v>6.257667587882639</c:v>
                </c:pt>
                <c:pt idx="89">
                  <c:v>6.269096283706261</c:v>
                </c:pt>
                <c:pt idx="90">
                  <c:v>6.280395838960195</c:v>
                </c:pt>
                <c:pt idx="91">
                  <c:v>6.29156913955832</c:v>
                </c:pt>
                <c:pt idx="92">
                  <c:v>6.302618975744905</c:v>
                </c:pt>
                <c:pt idx="93">
                  <c:v>6.313548046277095</c:v>
                </c:pt>
                <c:pt idx="94">
                  <c:v>6.324358962381311</c:v>
                </c:pt>
                <c:pt idx="95">
                  <c:v>6.335054251498059</c:v>
                </c:pt>
                <c:pt idx="96">
                  <c:v>6.345636360828596</c:v>
                </c:pt>
                <c:pt idx="97">
                  <c:v>6.3561076606958915</c:v>
                </c:pt>
                <c:pt idx="98">
                  <c:v>6.366470447731438</c:v>
                </c:pt>
                <c:pt idx="99">
                  <c:v>6.376726947898627</c:v>
                </c:pt>
                <c:pt idx="100">
                  <c:v>6.386879319362645</c:v>
                </c:pt>
                <c:pt idx="101">
                  <c:v>6.396929655216146</c:v>
                </c:pt>
                <c:pt idx="102">
                  <c:v>6.406879986069314</c:v>
                </c:pt>
                <c:pt idx="103">
                  <c:v>6.416732282512326</c:v>
                </c:pt>
                <c:pt idx="104">
                  <c:v>6.42648845745769</c:v>
                </c:pt>
                <c:pt idx="105">
                  <c:v>6.436150368369428</c:v>
                </c:pt>
              </c:numCache>
            </c:numRef>
          </c:xVal>
          <c:yVal>
            <c:numRef>
              <c:f>'Runquist_PD Model'!$AI$26:$AI$131</c:f>
              <c:numCache>
                <c:ptCount val="106"/>
                <c:pt idx="0">
                  <c:v>4.568872358313493</c:v>
                </c:pt>
                <c:pt idx="1">
                  <c:v>4.566411273505119</c:v>
                </c:pt>
                <c:pt idx="2">
                  <c:v>4.549006063783199</c:v>
                </c:pt>
                <c:pt idx="3">
                  <c:v>4.528511972809274</c:v>
                </c:pt>
                <c:pt idx="4">
                  <c:v>4.508429468619399</c:v>
                </c:pt>
                <c:pt idx="5">
                  <c:v>4.488742344214287</c:v>
                </c:pt>
                <c:pt idx="6">
                  <c:v>4.4694353314118995</c:v>
                </c:pt>
                <c:pt idx="7">
                  <c:v>4.450494029708827</c:v>
                </c:pt>
                <c:pt idx="8">
                  <c:v>4.431904841754732</c:v>
                </c:pt>
                <c:pt idx="9">
                  <c:v>4.413654914715579</c:v>
                </c:pt>
                <c:pt idx="10">
                  <c:v>4.3957320868923055</c:v>
                </c:pt>
                <c:pt idx="11">
                  <c:v>4.378124839039614</c:v>
                </c:pt>
                <c:pt idx="12">
                  <c:v>4.3608222498968825</c:v>
                </c:pt>
                <c:pt idx="13">
                  <c:v>4.343813955501264</c:v>
                </c:pt>
                <c:pt idx="14">
                  <c:v>4.3270901119034155</c:v>
                </c:pt>
                <c:pt idx="15">
                  <c:v>4.310641360949992</c:v>
                </c:pt>
                <c:pt idx="16">
                  <c:v>4.294458798835083</c:v>
                </c:pt>
                <c:pt idx="17">
                  <c:v>4.278533947156006</c:v>
                </c:pt>
                <c:pt idx="18">
                  <c:v>4.262858726237876</c:v>
                </c:pt>
                <c:pt idx="19">
                  <c:v>4.2474254305168255</c:v>
                </c:pt>
                <c:pt idx="20">
                  <c:v>4.232226705794156</c:v>
                </c:pt>
                <c:pt idx="21">
                  <c:v>4.217255528193294</c:v>
                </c:pt>
                <c:pt idx="22">
                  <c:v>4.202505184668864</c:v>
                </c:pt>
                <c:pt idx="23">
                  <c:v>4.187969254932488</c:v>
                </c:pt>
                <c:pt idx="24">
                  <c:v>4.173641594673506</c:v>
                </c:pt>
                <c:pt idx="25">
                  <c:v>4.159516319964847</c:v>
                </c:pt>
                <c:pt idx="26">
                  <c:v>4.145587792755028</c:v>
                </c:pt>
                <c:pt idx="27">
                  <c:v>4.131850607356711</c:v>
                </c:pt>
                <c:pt idx="28">
                  <c:v>4.118299577850818</c:v>
                </c:pt>
                <c:pt idx="29">
                  <c:v>4.104929726332726</c:v>
                </c:pt>
                <c:pt idx="30">
                  <c:v>4.091736271933891</c:v>
                </c:pt>
                <c:pt idx="31">
                  <c:v>4.07871462055831</c:v>
                </c:pt>
                <c:pt idx="32">
                  <c:v>4.06586035527868</c:v>
                </c:pt>
                <c:pt idx="33">
                  <c:v>4.053169227342014</c:v>
                </c:pt>
                <c:pt idx="34">
                  <c:v>4.04063714773889</c:v>
                </c:pt>
                <c:pt idx="35">
                  <c:v>4.02826017929447</c:v>
                </c:pt>
                <c:pt idx="36">
                  <c:v>4.016034529243018</c:v>
                </c:pt>
                <c:pt idx="37">
                  <c:v>4.003956542250852</c:v>
                </c:pt>
                <c:pt idx="38">
                  <c:v>3.9920226938556644</c:v>
                </c:pt>
                <c:pt idx="39">
                  <c:v>3.980229584292697</c:v>
                </c:pt>
                <c:pt idx="40">
                  <c:v>3.968573932680745</c:v>
                </c:pt>
                <c:pt idx="41">
                  <c:v>3.95705257154311</c:v>
                </c:pt>
                <c:pt idx="42">
                  <c:v>3.945662441640598</c:v>
                </c:pt>
                <c:pt idx="43">
                  <c:v>3.934400587095488</c:v>
                </c:pt>
                <c:pt idx="44">
                  <c:v>3.923264150787024</c:v>
                </c:pt>
                <c:pt idx="45">
                  <c:v>3.9122503700004825</c:v>
                </c:pt>
                <c:pt idx="46">
                  <c:v>3.9013565723132437</c:v>
                </c:pt>
                <c:pt idx="47">
                  <c:v>3.8905801717025428</c:v>
                </c:pt>
                <c:pt idx="48">
                  <c:v>3.879918664860715</c:v>
                </c:pt>
                <c:pt idx="49">
                  <c:v>3.869369627704802</c:v>
                </c:pt>
                <c:pt idx="50">
                  <c:v>3.8589307120683536</c:v>
                </c:pt>
                <c:pt idx="51">
                  <c:v>3.8485996425641127</c:v>
                </c:pt>
                <c:pt idx="52">
                  <c:v>3.838374213607118</c:v>
                </c:pt>
                <c:pt idx="53">
                  <c:v>3.8282522865884685</c:v>
                </c:pt>
                <c:pt idx="54">
                  <c:v>3.8182317871906992</c:v>
                </c:pt>
                <c:pt idx="55">
                  <c:v>3.80831070283633</c:v>
                </c:pt>
                <c:pt idx="56">
                  <c:v>3.7984870802617445</c:v>
                </c:pt>
                <c:pt idx="57">
                  <c:v>3.788759023209083</c:v>
                </c:pt>
                <c:pt idx="58">
                  <c:v>3.7791246902293207</c:v>
                </c:pt>
                <c:pt idx="59">
                  <c:v>3.7695822925901727</c:v>
                </c:pt>
                <c:pt idx="60">
                  <c:v>3.7601300922828766</c:v>
                </c:pt>
                <c:pt idx="61">
                  <c:v>3.750766400122299</c:v>
                </c:pt>
                <c:pt idx="62">
                  <c:v>3.741489573935165</c:v>
                </c:pt>
                <c:pt idx="63">
                  <c:v>3.7322980168315647</c:v>
                </c:pt>
                <c:pt idx="64">
                  <c:v>3.723190175555169</c:v>
                </c:pt>
                <c:pt idx="65">
                  <c:v>3.714164538907902</c:v>
                </c:pt>
                <c:pt idx="66">
                  <c:v>3.705219636245074</c:v>
                </c:pt>
                <c:pt idx="67">
                  <c:v>3.6963540360372202</c:v>
                </c:pt>
                <c:pt idx="68">
                  <c:v>3.6875663444951368</c:v>
                </c:pt>
                <c:pt idx="69">
                  <c:v>3.6788552042548024</c:v>
                </c:pt>
                <c:pt idx="70">
                  <c:v>3.670219293119087</c:v>
                </c:pt>
                <c:pt idx="71">
                  <c:v>3.661657322853334</c:v>
                </c:pt>
                <c:pt idx="72">
                  <c:v>3.653168038032058</c:v>
                </c:pt>
                <c:pt idx="73">
                  <c:v>3.6447502149341955</c:v>
                </c:pt>
                <c:pt idx="74">
                  <c:v>3.6364026604844604</c:v>
                </c:pt>
                <c:pt idx="75">
                  <c:v>3.6281242112385224</c:v>
                </c:pt>
                <c:pt idx="76">
                  <c:v>3.619913732409847</c:v>
                </c:pt>
                <c:pt idx="77">
                  <c:v>3.611770116936163</c:v>
                </c:pt>
                <c:pt idx="78">
                  <c:v>3.603692284583634</c:v>
                </c:pt>
                <c:pt idx="79">
                  <c:v>3.5956791810869237</c:v>
                </c:pt>
                <c:pt idx="80">
                  <c:v>3.5877297773234424</c:v>
                </c:pt>
                <c:pt idx="81">
                  <c:v>3.579843068520156</c:v>
                </c:pt>
                <c:pt idx="82">
                  <c:v>3.572018073491428</c:v>
                </c:pt>
                <c:pt idx="83">
                  <c:v>3.564253833906453</c:v>
                </c:pt>
                <c:pt idx="84">
                  <c:v>3.556549413584912</c:v>
                </c:pt>
                <c:pt idx="85">
                  <c:v>3.548903897819545</c:v>
                </c:pt>
                <c:pt idx="86">
                  <c:v>3.541316392724437</c:v>
                </c:pt>
                <c:pt idx="87">
                  <c:v>3.5337860246078323</c:v>
                </c:pt>
                <c:pt idx="88">
                  <c:v>3.526311939368394</c:v>
                </c:pt>
                <c:pt idx="89">
                  <c:v>3.5188933019138537</c:v>
                </c:pt>
                <c:pt idx="90">
                  <c:v>3.5115292956010733</c:v>
                </c:pt>
                <c:pt idx="91">
                  <c:v>3.504219121696565</c:v>
                </c:pt>
                <c:pt idx="92">
                  <c:v>3.4969619988565963</c:v>
                </c:pt>
                <c:pt idx="93">
                  <c:v>3.4897571626260175</c:v>
                </c:pt>
                <c:pt idx="94">
                  <c:v>3.482603864955017</c:v>
                </c:pt>
                <c:pt idx="95">
                  <c:v>3.4755013737330396</c:v>
                </c:pt>
                <c:pt idx="96">
                  <c:v>3.468448972339137</c:v>
                </c:pt>
                <c:pt idx="97">
                  <c:v>3.4614459592080675</c:v>
                </c:pt>
                <c:pt idx="98">
                  <c:v>3.4544916474114773</c:v>
                </c:pt>
                <c:pt idx="99">
                  <c:v>3.4475853642535506</c:v>
                </c:pt>
                <c:pt idx="100">
                  <c:v>3.4407264508805238</c:v>
                </c:pt>
                <c:pt idx="101">
                  <c:v>3.433914261903501</c:v>
                </c:pt>
                <c:pt idx="102">
                  <c:v>3.427148165034029</c:v>
                </c:pt>
                <c:pt idx="103">
                  <c:v>3.42042754073192</c:v>
                </c:pt>
                <c:pt idx="104">
                  <c:v>3.4137517818648297</c:v>
                </c:pt>
                <c:pt idx="105">
                  <c:v>3.407120293379121</c:v>
                </c:pt>
              </c:numCache>
            </c:numRef>
          </c:yVal>
          <c:smooth val="0"/>
        </c:ser>
        <c:ser>
          <c:idx val="5"/>
          <c:order val="4"/>
          <c:tx>
            <c:v>PD Model - TE3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'Runquist_PD Model'!$AD$26:$AD$131</c:f>
              <c:numCache>
                <c:ptCount val="106"/>
                <c:pt idx="0">
                  <c:v>-1.2039728043259361</c:v>
                </c:pt>
                <c:pt idx="1">
                  <c:v>0</c:v>
                </c:pt>
                <c:pt idx="2">
                  <c:v>1.791759469228055</c:v>
                </c:pt>
                <c:pt idx="3">
                  <c:v>2.4849066497880004</c:v>
                </c:pt>
                <c:pt idx="4">
                  <c:v>2.8903717578961645</c:v>
                </c:pt>
                <c:pt idx="5">
                  <c:v>3.1780538303479458</c:v>
                </c:pt>
                <c:pt idx="6">
                  <c:v>3.4011973816621555</c:v>
                </c:pt>
                <c:pt idx="7">
                  <c:v>3.58351893845611</c:v>
                </c:pt>
                <c:pt idx="8">
                  <c:v>3.7376696182833684</c:v>
                </c:pt>
                <c:pt idx="9">
                  <c:v>3.871201010907891</c:v>
                </c:pt>
                <c:pt idx="10">
                  <c:v>3.9889840465642745</c:v>
                </c:pt>
                <c:pt idx="11">
                  <c:v>4.0943445622221</c:v>
                </c:pt>
                <c:pt idx="12">
                  <c:v>4.189654742026425</c:v>
                </c:pt>
                <c:pt idx="13">
                  <c:v>4.276666119016055</c:v>
                </c:pt>
                <c:pt idx="14">
                  <c:v>4.356708826689592</c:v>
                </c:pt>
                <c:pt idx="15">
                  <c:v>4.430816798843313</c:v>
                </c:pt>
                <c:pt idx="16">
                  <c:v>4.499809670330265</c:v>
                </c:pt>
                <c:pt idx="17">
                  <c:v>4.564348191467836</c:v>
                </c:pt>
                <c:pt idx="18">
                  <c:v>4.624972813284271</c:v>
                </c:pt>
                <c:pt idx="19">
                  <c:v>4.68213122712422</c:v>
                </c:pt>
                <c:pt idx="20">
                  <c:v>4.736198448394496</c:v>
                </c:pt>
                <c:pt idx="21">
                  <c:v>4.787491742782046</c:v>
                </c:pt>
                <c:pt idx="22">
                  <c:v>4.836281906951478</c:v>
                </c:pt>
                <c:pt idx="23">
                  <c:v>4.882801922586371</c:v>
                </c:pt>
                <c:pt idx="24">
                  <c:v>4.927253685157205</c:v>
                </c:pt>
                <c:pt idx="25">
                  <c:v>4.969813299576001</c:v>
                </c:pt>
                <c:pt idx="26">
                  <c:v>5.0106352940962555</c:v>
                </c:pt>
                <c:pt idx="27">
                  <c:v>5.049856007249537</c:v>
                </c:pt>
                <c:pt idx="28">
                  <c:v>5.087596335232384</c:v>
                </c:pt>
                <c:pt idx="29">
                  <c:v>5.123963979403259</c:v>
                </c:pt>
                <c:pt idx="30">
                  <c:v>5.159055299214529</c:v>
                </c:pt>
                <c:pt idx="31">
                  <c:v>5.19295685089021</c:v>
                </c:pt>
                <c:pt idx="32">
                  <c:v>5.225746673713202</c:v>
                </c:pt>
                <c:pt idx="33">
                  <c:v>5.2574953720277815</c:v>
                </c:pt>
                <c:pt idx="34">
                  <c:v>5.288267030694535</c:v>
                </c:pt>
                <c:pt idx="35">
                  <c:v>5.318119993844216</c:v>
                </c:pt>
                <c:pt idx="36">
                  <c:v>5.3471075307174685</c:v>
                </c:pt>
                <c:pt idx="37">
                  <c:v>5.375278407684165</c:v>
                </c:pt>
                <c:pt idx="38">
                  <c:v>5.402677381872279</c:v>
                </c:pt>
                <c:pt idx="39">
                  <c:v>5.429345628954441</c:v>
                </c:pt>
                <c:pt idx="40">
                  <c:v>5.455321115357702</c:v>
                </c:pt>
                <c:pt idx="41">
                  <c:v>5.480638923341991</c:v>
                </c:pt>
                <c:pt idx="42">
                  <c:v>5.5053315359323625</c:v>
                </c:pt>
                <c:pt idx="43">
                  <c:v>5.529429087511423</c:v>
                </c:pt>
                <c:pt idx="44">
                  <c:v>5.552959584921617</c:v>
                </c:pt>
                <c:pt idx="45">
                  <c:v>5.575949103146316</c:v>
                </c:pt>
                <c:pt idx="46">
                  <c:v>5.598421958998375</c:v>
                </c:pt>
                <c:pt idx="47">
                  <c:v>5.62040086571715</c:v>
                </c:pt>
                <c:pt idx="48">
                  <c:v>5.641907070938114</c:v>
                </c:pt>
                <c:pt idx="49">
                  <c:v>5.662960480135946</c:v>
                </c:pt>
                <c:pt idx="50">
                  <c:v>5.683579767338681</c:v>
                </c:pt>
                <c:pt idx="51">
                  <c:v>5.703782474656201</c:v>
                </c:pt>
                <c:pt idx="52">
                  <c:v>5.723585101952381</c:v>
                </c:pt>
                <c:pt idx="53">
                  <c:v>5.7430031878094825</c:v>
                </c:pt>
                <c:pt idx="54">
                  <c:v>5.762051382780177</c:v>
                </c:pt>
                <c:pt idx="55">
                  <c:v>5.780743515792329</c:v>
                </c:pt>
                <c:pt idx="56">
                  <c:v>5.799092654460526</c:v>
                </c:pt>
                <c:pt idx="57">
                  <c:v>5.817111159963204</c:v>
                </c:pt>
                <c:pt idx="58">
                  <c:v>5.834810737062605</c:v>
                </c:pt>
                <c:pt idx="59">
                  <c:v>5.8522024797744745</c:v>
                </c:pt>
                <c:pt idx="60">
                  <c:v>5.869296913133774</c:v>
                </c:pt>
                <c:pt idx="61">
                  <c:v>5.886104031450156</c:v>
                </c:pt>
                <c:pt idx="62">
                  <c:v>5.902633333401366</c:v>
                </c:pt>
                <c:pt idx="63">
                  <c:v>5.918893854273146</c:v>
                </c:pt>
                <c:pt idx="64">
                  <c:v>5.934894195619588</c:v>
                </c:pt>
                <c:pt idx="65">
                  <c:v>5.950642552587727</c:v>
                </c:pt>
                <c:pt idx="66">
                  <c:v>5.966146739123692</c:v>
                </c:pt>
                <c:pt idx="67">
                  <c:v>5.981414211254481</c:v>
                </c:pt>
                <c:pt idx="68">
                  <c:v>5.996452088619021</c:v>
                </c:pt>
                <c:pt idx="69">
                  <c:v>6.0112671744041615</c:v>
                </c:pt>
                <c:pt idx="70">
                  <c:v>6.025865973825314</c:v>
                </c:pt>
                <c:pt idx="71">
                  <c:v>6.040254711277414</c:v>
                </c:pt>
                <c:pt idx="72">
                  <c:v>6.054439346269371</c:v>
                </c:pt>
                <c:pt idx="73">
                  <c:v>6.068425588244111</c:v>
                </c:pt>
                <c:pt idx="74">
                  <c:v>6.082218910376446</c:v>
                </c:pt>
                <c:pt idx="75">
                  <c:v>6.095824562432225</c:v>
                </c:pt>
                <c:pt idx="76">
                  <c:v>6.1092475827643655</c:v>
                </c:pt>
                <c:pt idx="77">
                  <c:v>6.1224928095143865</c:v>
                </c:pt>
                <c:pt idx="78">
                  <c:v>6.135564891081739</c:v>
                </c:pt>
                <c:pt idx="79">
                  <c:v>6.148468295917647</c:v>
                </c:pt>
                <c:pt idx="80">
                  <c:v>6.161207321695077</c:v>
                </c:pt>
                <c:pt idx="81">
                  <c:v>6.173786103901937</c:v>
                </c:pt>
                <c:pt idx="82">
                  <c:v>6.186208623900494</c:v>
                </c:pt>
                <c:pt idx="83">
                  <c:v>6.198478716492308</c:v>
                </c:pt>
                <c:pt idx="84">
                  <c:v>6.210600077024653</c:v>
                </c:pt>
                <c:pt idx="85">
                  <c:v>6.222576268071369</c:v>
                </c:pt>
                <c:pt idx="86">
                  <c:v>6.234410725718371</c:v>
                </c:pt>
                <c:pt idx="87">
                  <c:v>6.246106765481563</c:v>
                </c:pt>
                <c:pt idx="88">
                  <c:v>6.257667587882639</c:v>
                </c:pt>
                <c:pt idx="89">
                  <c:v>6.269096283706261</c:v>
                </c:pt>
                <c:pt idx="90">
                  <c:v>6.280395838960195</c:v>
                </c:pt>
                <c:pt idx="91">
                  <c:v>6.29156913955832</c:v>
                </c:pt>
                <c:pt idx="92">
                  <c:v>6.302618975744905</c:v>
                </c:pt>
                <c:pt idx="93">
                  <c:v>6.313548046277095</c:v>
                </c:pt>
                <c:pt idx="94">
                  <c:v>6.324358962381311</c:v>
                </c:pt>
                <c:pt idx="95">
                  <c:v>6.335054251498059</c:v>
                </c:pt>
                <c:pt idx="96">
                  <c:v>6.345636360828596</c:v>
                </c:pt>
                <c:pt idx="97">
                  <c:v>6.3561076606958915</c:v>
                </c:pt>
                <c:pt idx="98">
                  <c:v>6.366470447731438</c:v>
                </c:pt>
                <c:pt idx="99">
                  <c:v>6.376726947898627</c:v>
                </c:pt>
                <c:pt idx="100">
                  <c:v>6.386879319362645</c:v>
                </c:pt>
                <c:pt idx="101">
                  <c:v>6.396929655216146</c:v>
                </c:pt>
                <c:pt idx="102">
                  <c:v>6.406879986069314</c:v>
                </c:pt>
                <c:pt idx="103">
                  <c:v>6.416732282512326</c:v>
                </c:pt>
                <c:pt idx="104">
                  <c:v>6.42648845745769</c:v>
                </c:pt>
                <c:pt idx="105">
                  <c:v>6.436150368369428</c:v>
                </c:pt>
              </c:numCache>
            </c:numRef>
          </c:xVal>
          <c:yVal>
            <c:numRef>
              <c:f>'Runquist_PD Model'!$AJ$26:$AJ$131</c:f>
              <c:numCache>
                <c:ptCount val="106"/>
                <c:pt idx="0">
                  <c:v>2.866818820443771</c:v>
                </c:pt>
                <c:pt idx="1">
                  <c:v>2.8643234687223527</c:v>
                </c:pt>
                <c:pt idx="2">
                  <c:v>2.8466783427940583</c:v>
                </c:pt>
                <c:pt idx="3">
                  <c:v>2.825907131034858</c:v>
                </c:pt>
                <c:pt idx="4">
                  <c:v>2.805558597854594</c:v>
                </c:pt>
                <c:pt idx="5">
                  <c:v>2.78561588338475</c:v>
                </c:pt>
                <c:pt idx="6">
                  <c:v>2.76606311682643</c:v>
                </c:pt>
                <c:pt idx="7">
                  <c:v>2.746885340567957</c:v>
                </c:pt>
                <c:pt idx="8">
                  <c:v>2.728068441442952</c:v>
                </c:pt>
                <c:pt idx="9">
                  <c:v>2.7095990883374568</c:v>
                </c:pt>
                <c:pt idx="10">
                  <c:v>2.6914646754551743</c:v>
                </c:pt>
                <c:pt idx="11">
                  <c:v>2.673653270636038</c:v>
                </c:pt>
                <c:pt idx="12">
                  <c:v>2.656153568197445</c:v>
                </c:pt>
                <c:pt idx="13">
                  <c:v>2.6389548458313627</c:v>
                </c:pt>
                <c:pt idx="14">
                  <c:v>2.622046925145801</c:v>
                </c:pt>
                <c:pt idx="15">
                  <c:v>2.6054201354870195</c:v>
                </c:pt>
                <c:pt idx="16">
                  <c:v>2.5890652807205</c:v>
                </c:pt>
                <c:pt idx="17">
                  <c:v>2.572973608684965</c:v>
                </c:pt>
                <c:pt idx="18">
                  <c:v>2.5571367830654244</c:v>
                </c:pt>
                <c:pt idx="19">
                  <c:v>2.541546857458936</c:v>
                </c:pt>
                <c:pt idx="20">
                  <c:v>2.526196251431106</c:v>
                </c:pt>
                <c:pt idx="21">
                  <c:v>2.5110777283827175</c:v>
                </c:pt>
                <c:pt idx="22">
                  <c:v>2.4961843750647255</c:v>
                </c:pt>
                <c:pt idx="23">
                  <c:v>2.481509582596453</c:v>
                </c:pt>
                <c:pt idx="24">
                  <c:v>2.4670470288565416</c:v>
                </c:pt>
                <c:pt idx="25">
                  <c:v>2.4527906621292193</c:v>
                </c:pt>
                <c:pt idx="26">
                  <c:v>2.438734685900005</c:v>
                </c:pt>
                <c:pt idx="27">
                  <c:v>2.4248735447052425</c:v>
                </c:pt>
                <c:pt idx="28">
                  <c:v>2.411201910949018</c:v>
                </c:pt>
                <c:pt idx="29">
                  <c:v>2.3977146726091623</c:v>
                </c:pt>
                <c:pt idx="30">
                  <c:v>2.384406921761341</c:v>
                </c:pt>
                <c:pt idx="31">
                  <c:v>2.3712739438567687</c:v>
                </c:pt>
                <c:pt idx="32">
                  <c:v>2.358311207694926</c:v>
                </c:pt>
                <c:pt idx="33">
                  <c:v>2.3455143560379037</c:v>
                </c:pt>
                <c:pt idx="34">
                  <c:v>2.332879196817742</c:v>
                </c:pt>
                <c:pt idx="35">
                  <c:v>2.3204016948923516</c:v>
                </c:pt>
                <c:pt idx="36">
                  <c:v>2.308077964309466</c:v>
                </c:pt>
                <c:pt idx="37">
                  <c:v>2.295904261041496</c:v>
                </c:pt>
                <c:pt idx="38">
                  <c:v>2.2838769761573197</c:v>
                </c:pt>
                <c:pt idx="39">
                  <c:v>2.271992629399834</c:v>
                </c:pt>
                <c:pt idx="40">
                  <c:v>2.260247863140687</c:v>
                </c:pt>
                <c:pt idx="41">
                  <c:v>2.2486394366859055</c:v>
                </c:pt>
                <c:pt idx="42">
                  <c:v>2.2371642209082614</c:v>
                </c:pt>
                <c:pt idx="43">
                  <c:v>2.225819193184142</c:v>
                </c:pt>
                <c:pt idx="44">
                  <c:v>2.2146014326144092</c:v>
                </c:pt>
                <c:pt idx="45">
                  <c:v>2.2035081155103677</c:v>
                </c:pt>
                <c:pt idx="46">
                  <c:v>2.192536511127365</c:v>
                </c:pt>
                <c:pt idx="47">
                  <c:v>2.181683977629921</c:v>
                </c:pt>
                <c:pt idx="48">
                  <c:v>2.17094795827345</c:v>
                </c:pt>
                <c:pt idx="49">
                  <c:v>2.1603259777887884</c:v>
                </c:pt>
                <c:pt idx="50">
                  <c:v>2.149815638956728</c:v>
                </c:pt>
                <c:pt idx="51">
                  <c:v>2.1394146193606973</c:v>
                </c:pt>
                <c:pt idx="52">
                  <c:v>2.129120668306593</c:v>
                </c:pt>
                <c:pt idx="53">
                  <c:v>2.118931603899537</c:v>
                </c:pt>
                <c:pt idx="54">
                  <c:v>2.1088453102680615</c:v>
                </c:pt>
                <c:pt idx="55">
                  <c:v>2.0988597349268923</c:v>
                </c:pt>
                <c:pt idx="56">
                  <c:v>2.0889728862701076</c:v>
                </c:pt>
                <c:pt idx="57">
                  <c:v>2.079182831187011</c:v>
                </c:pt>
                <c:pt idx="58">
                  <c:v>2.0694876927935804</c:v>
                </c:pt>
                <c:pt idx="59">
                  <c:v>2.059885648272834</c:v>
                </c:pt>
                <c:pt idx="60">
                  <c:v>2.050374926817906</c:v>
                </c:pt>
                <c:pt idx="61">
                  <c:v>2.0409538076720084</c:v>
                </c:pt>
                <c:pt idx="62">
                  <c:v>2.0316206182598693</c:v>
                </c:pt>
                <c:pt idx="63">
                  <c:v>2.022373732405566</c:v>
                </c:pt>
                <c:pt idx="64">
                  <c:v>2.0132115686320007</c:v>
                </c:pt>
                <c:pt idx="65">
                  <c:v>2.004132588537578</c:v>
                </c:pt>
                <c:pt idx="66">
                  <c:v>1.9951352952459094</c:v>
                </c:pt>
                <c:pt idx="67">
                  <c:v>1.9862182319246406</c:v>
                </c:pt>
                <c:pt idx="68">
                  <c:v>1.977379980369739</c:v>
                </c:pt>
                <c:pt idx="69">
                  <c:v>1.9686191596517923</c:v>
                </c:pt>
                <c:pt idx="70">
                  <c:v>1.9599344248210975</c:v>
                </c:pt>
                <c:pt idx="71">
                  <c:v>1.9513244656684918</c:v>
                </c:pt>
                <c:pt idx="72">
                  <c:v>1.9427880055390792</c:v>
                </c:pt>
                <c:pt idx="73">
                  <c:v>1.934323800196162</c:v>
                </c:pt>
                <c:pt idx="74">
                  <c:v>1.9259306367328501</c:v>
                </c:pt>
                <c:pt idx="75">
                  <c:v>1.9176073325289658</c:v>
                </c:pt>
                <c:pt idx="76">
                  <c:v>1.9093527342510013</c:v>
                </c:pt>
                <c:pt idx="77">
                  <c:v>1.9011657168930167</c:v>
                </c:pt>
                <c:pt idx="78">
                  <c:v>1.8930451828564783</c:v>
                </c:pt>
                <c:pt idx="79">
                  <c:v>1.8849900610671586</c:v>
                </c:pt>
                <c:pt idx="80">
                  <c:v>1.8769993061273227</c:v>
                </c:pt>
                <c:pt idx="81">
                  <c:v>1.8690718975015173</c:v>
                </c:pt>
                <c:pt idx="82">
                  <c:v>1.8612068387343805</c:v>
                </c:pt>
                <c:pt idx="83">
                  <c:v>1.8534031566989753</c:v>
                </c:pt>
                <c:pt idx="84">
                  <c:v>1.8456599008742198</c:v>
                </c:pt>
                <c:pt idx="85">
                  <c:v>1.837976142650084</c:v>
                </c:pt>
                <c:pt idx="86">
                  <c:v>1.830350974659274</c:v>
                </c:pt>
                <c:pt idx="87">
                  <c:v>1.822783510134204</c:v>
                </c:pt>
                <c:pt idx="88">
                  <c:v>1.815272882288119</c:v>
                </c:pt>
                <c:pt idx="89">
                  <c:v>1.8078182437192831</c:v>
                </c:pt>
                <c:pt idx="90">
                  <c:v>1.8004187658372124</c:v>
                </c:pt>
                <c:pt idx="91">
                  <c:v>1.7930736383099821</c:v>
                </c:pt>
                <c:pt idx="92">
                  <c:v>1.7857820685316814</c:v>
                </c:pt>
                <c:pt idx="93">
                  <c:v>1.7785432811091457</c:v>
                </c:pt>
                <c:pt idx="94">
                  <c:v>1.7713565173671315</c:v>
                </c:pt>
                <c:pt idx="95">
                  <c:v>1.7642210348711467</c:v>
                </c:pt>
                <c:pt idx="96">
                  <c:v>1.7571361069671854</c:v>
                </c:pt>
                <c:pt idx="97">
                  <c:v>1.7501010223376503</c:v>
                </c:pt>
                <c:pt idx="98">
                  <c:v>1.7431150845727907</c:v>
                </c:pt>
                <c:pt idx="99">
                  <c:v>1.7361776117570042</c:v>
                </c:pt>
                <c:pt idx="100">
                  <c:v>1.7292879360693891</c:v>
                </c:pt>
                <c:pt idx="101">
                  <c:v>1.7224454033979666</c:v>
                </c:pt>
                <c:pt idx="102">
                  <c:v>1.7156493729670075</c:v>
                </c:pt>
                <c:pt idx="103">
                  <c:v>1.7088992169769417</c:v>
                </c:pt>
                <c:pt idx="104">
                  <c:v>1.7021943202563359</c:v>
                </c:pt>
                <c:pt idx="105">
                  <c:v>1.695534079925465</c:v>
                </c:pt>
              </c:numCache>
            </c:numRef>
          </c:yVal>
          <c:smooth val="0"/>
        </c:ser>
        <c:ser>
          <c:idx val="11"/>
          <c:order val="5"/>
          <c:tx>
            <c:v>Observed - U1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'Runquist_PD Model'!$AK$26:$AK$111</c:f>
              <c:numCache>
                <c:ptCount val="86"/>
                <c:pt idx="0">
                  <c:v>-1.2039728043259361</c:v>
                </c:pt>
                <c:pt idx="1">
                  <c:v>0</c:v>
                </c:pt>
                <c:pt idx="2">
                  <c:v>1.791759469228055</c:v>
                </c:pt>
                <c:pt idx="9">
                  <c:v>3.871201010907891</c:v>
                </c:pt>
                <c:pt idx="29">
                  <c:v>5.123963979403259</c:v>
                </c:pt>
                <c:pt idx="85">
                  <c:v>6.222576268071369</c:v>
                </c:pt>
              </c:numCache>
            </c:numRef>
          </c:xVal>
          <c:yVal>
            <c:numRef>
              <c:f>'Runquist_PD Model'!$AL$26:$AL$111</c:f>
              <c:numCache>
                <c:ptCount val="86"/>
                <c:pt idx="0">
                  <c:v>4.330733340286331</c:v>
                </c:pt>
                <c:pt idx="1">
                  <c:v>4.1588830833596715</c:v>
                </c:pt>
                <c:pt idx="2">
                  <c:v>4.127134385045092</c:v>
                </c:pt>
                <c:pt idx="9">
                  <c:v>3.044522437723423</c:v>
                </c:pt>
                <c:pt idx="29">
                  <c:v>2.833213344056216</c:v>
                </c:pt>
                <c:pt idx="85">
                  <c:v>3.044522437723423</c:v>
                </c:pt>
              </c:numCache>
            </c:numRef>
          </c:yVal>
          <c:smooth val="0"/>
        </c:ser>
        <c:ser>
          <c:idx val="12"/>
          <c:order val="6"/>
          <c:tx>
            <c:v>Observed - U3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'Runquist_PD Model'!$AK$26:$AK$111</c:f>
              <c:numCache>
                <c:ptCount val="86"/>
                <c:pt idx="0">
                  <c:v>-1.2039728043259361</c:v>
                </c:pt>
                <c:pt idx="1">
                  <c:v>0</c:v>
                </c:pt>
                <c:pt idx="2">
                  <c:v>1.791759469228055</c:v>
                </c:pt>
                <c:pt idx="9">
                  <c:v>3.871201010907891</c:v>
                </c:pt>
                <c:pt idx="29">
                  <c:v>5.123963979403259</c:v>
                </c:pt>
                <c:pt idx="85">
                  <c:v>6.222576268071369</c:v>
                </c:pt>
              </c:numCache>
            </c:numRef>
          </c:xVal>
          <c:yVal>
            <c:numRef>
              <c:f>'Runquist_PD Model'!$AM$26:$AM$111</c:f>
              <c:numCache>
                <c:ptCount val="86"/>
                <c:pt idx="0">
                  <c:v>4.499809670330265</c:v>
                </c:pt>
                <c:pt idx="1">
                  <c:v>4.343805421853684</c:v>
                </c:pt>
                <c:pt idx="2">
                  <c:v>4.2626798770413155</c:v>
                </c:pt>
                <c:pt idx="9">
                  <c:v>3.713572066704308</c:v>
                </c:pt>
                <c:pt idx="29">
                  <c:v>3.091042453358316</c:v>
                </c:pt>
                <c:pt idx="85">
                  <c:v>2.8903717578961645</c:v>
                </c:pt>
              </c:numCache>
            </c:numRef>
          </c:yVal>
          <c:smooth val="0"/>
        </c:ser>
        <c:ser>
          <c:idx val="13"/>
          <c:order val="7"/>
          <c:tx>
            <c:v>Observed - TC1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'Runquist_PD Model'!$AK$26:$AK$111</c:f>
              <c:numCache>
                <c:ptCount val="86"/>
                <c:pt idx="0">
                  <c:v>-1.2039728043259361</c:v>
                </c:pt>
                <c:pt idx="1">
                  <c:v>0</c:v>
                </c:pt>
                <c:pt idx="2">
                  <c:v>1.791759469228055</c:v>
                </c:pt>
                <c:pt idx="9">
                  <c:v>3.871201010907891</c:v>
                </c:pt>
                <c:pt idx="29">
                  <c:v>5.123963979403259</c:v>
                </c:pt>
                <c:pt idx="85">
                  <c:v>6.222576268071369</c:v>
                </c:pt>
              </c:numCache>
            </c:numRef>
          </c:xVal>
          <c:yVal>
            <c:numRef>
              <c:f>'Runquist_PD Model'!$AN$26:$AN$111</c:f>
              <c:numCache>
                <c:ptCount val="86"/>
                <c:pt idx="0">
                  <c:v>4.564348191467836</c:v>
                </c:pt>
                <c:pt idx="1">
                  <c:v>4.59511985013459</c:v>
                </c:pt>
                <c:pt idx="2">
                  <c:v>4.477336814478207</c:v>
                </c:pt>
                <c:pt idx="9">
                  <c:v>4.382026634673881</c:v>
                </c:pt>
                <c:pt idx="29">
                  <c:v>3.8501476017100584</c:v>
                </c:pt>
                <c:pt idx="85">
                  <c:v>3.7612001156935624</c:v>
                </c:pt>
              </c:numCache>
            </c:numRef>
          </c:yVal>
          <c:smooth val="0"/>
        </c:ser>
        <c:ser>
          <c:idx val="14"/>
          <c:order val="8"/>
          <c:tx>
            <c:v>Observed - TE1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'Runquist_PD Model'!$AK$26:$AK$111</c:f>
              <c:numCache>
                <c:ptCount val="86"/>
                <c:pt idx="0">
                  <c:v>-1.2039728043259361</c:v>
                </c:pt>
                <c:pt idx="1">
                  <c:v>0</c:v>
                </c:pt>
                <c:pt idx="2">
                  <c:v>1.791759469228055</c:v>
                </c:pt>
                <c:pt idx="9">
                  <c:v>3.871201010907891</c:v>
                </c:pt>
                <c:pt idx="29">
                  <c:v>5.123963979403259</c:v>
                </c:pt>
                <c:pt idx="85">
                  <c:v>6.222576268071369</c:v>
                </c:pt>
              </c:numCache>
            </c:numRef>
          </c:xVal>
          <c:yVal>
            <c:numRef>
              <c:f>'Runquist_PD Model'!$AO$26:$AO$111</c:f>
              <c:numCache>
                <c:ptCount val="86"/>
                <c:pt idx="0">
                  <c:v>1.3862943611198906</c:v>
                </c:pt>
                <c:pt idx="1">
                  <c:v>0</c:v>
                </c:pt>
                <c:pt idx="2">
                  <c:v>2.5649493574615367</c:v>
                </c:pt>
                <c:pt idx="9">
                  <c:v>2.1972245773362196</c:v>
                </c:pt>
                <c:pt idx="29">
                  <c:v>2.0794415416798357</c:v>
                </c:pt>
                <c:pt idx="85">
                  <c:v>0.6931471805599453</c:v>
                </c:pt>
              </c:numCache>
            </c:numRef>
          </c:yVal>
          <c:smooth val="0"/>
        </c:ser>
        <c:ser>
          <c:idx val="15"/>
          <c:order val="9"/>
          <c:tx>
            <c:v>Observed - TC3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'Runquist_PD Model'!$AK$26:$AK$111</c:f>
              <c:numCache>
                <c:ptCount val="86"/>
                <c:pt idx="0">
                  <c:v>-1.2039728043259361</c:v>
                </c:pt>
                <c:pt idx="1">
                  <c:v>0</c:v>
                </c:pt>
                <c:pt idx="2">
                  <c:v>1.791759469228055</c:v>
                </c:pt>
                <c:pt idx="9">
                  <c:v>3.871201010907891</c:v>
                </c:pt>
                <c:pt idx="29">
                  <c:v>5.123963979403259</c:v>
                </c:pt>
                <c:pt idx="85">
                  <c:v>6.222576268071369</c:v>
                </c:pt>
              </c:numCache>
            </c:numRef>
          </c:xVal>
          <c:yVal>
            <c:numRef>
              <c:f>'Runquist_PD Model'!$AP$26:$AP$111</c:f>
              <c:numCache>
                <c:ptCount val="86"/>
                <c:pt idx="0">
                  <c:v>4.574710978503383</c:v>
                </c:pt>
                <c:pt idx="1">
                  <c:v>4.564348191467836</c:v>
                </c:pt>
                <c:pt idx="2">
                  <c:v>4.5217885770490405</c:v>
                </c:pt>
                <c:pt idx="9">
                  <c:v>4.465908118654584</c:v>
                </c:pt>
                <c:pt idx="29">
                  <c:v>4.143134726391533</c:v>
                </c:pt>
                <c:pt idx="85">
                  <c:v>3.5263605246161616</c:v>
                </c:pt>
              </c:numCache>
            </c:numRef>
          </c:yVal>
          <c:smooth val="0"/>
        </c:ser>
        <c:ser>
          <c:idx val="16"/>
          <c:order val="10"/>
          <c:tx>
            <c:v>Observed - TE3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'Runquist_PD Model'!$AK$26:$AK$111</c:f>
              <c:numCache>
                <c:ptCount val="86"/>
                <c:pt idx="0">
                  <c:v>-1.2039728043259361</c:v>
                </c:pt>
                <c:pt idx="1">
                  <c:v>0</c:v>
                </c:pt>
                <c:pt idx="2">
                  <c:v>1.791759469228055</c:v>
                </c:pt>
                <c:pt idx="9">
                  <c:v>3.871201010907891</c:v>
                </c:pt>
                <c:pt idx="29">
                  <c:v>5.123963979403259</c:v>
                </c:pt>
                <c:pt idx="85">
                  <c:v>6.222576268071369</c:v>
                </c:pt>
              </c:numCache>
            </c:numRef>
          </c:xVal>
          <c:yVal>
            <c:numRef>
              <c:f>'Runquist_PD Model'!$AQ$26:$AQ$111</c:f>
              <c:numCache>
                <c:ptCount val="86"/>
                <c:pt idx="0">
                  <c:v>1.791759469228055</c:v>
                </c:pt>
                <c:pt idx="1">
                  <c:v>3.044522437723423</c:v>
                </c:pt>
                <c:pt idx="2">
                  <c:v>3.091042453358316</c:v>
                </c:pt>
                <c:pt idx="9">
                  <c:v>3.258096538021482</c:v>
                </c:pt>
                <c:pt idx="29">
                  <c:v>2.3978952727983707</c:v>
                </c:pt>
                <c:pt idx="85">
                  <c:v>1.791759469228055</c:v>
                </c:pt>
              </c:numCache>
            </c:numRef>
          </c:yVal>
          <c:smooth val="0"/>
        </c:ser>
        <c:axId val="17846283"/>
        <c:axId val="26398820"/>
      </c:scatterChart>
      <c:valAx>
        <c:axId val="17846283"/>
        <c:scaling>
          <c:orientation val="minMax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Retention interval (ln 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6398820"/>
        <c:crossesAt val="0"/>
        <c:crossBetween val="midCat"/>
        <c:dispUnits/>
      </c:valAx>
      <c:valAx>
        <c:axId val="26398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mean ln(percent correct)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7846283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"/>
          <c:y val="0.2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428625</xdr:colOff>
      <xdr:row>28</xdr:row>
      <xdr:rowOff>104775</xdr:rowOff>
    </xdr:from>
    <xdr:to>
      <xdr:col>33</xdr:col>
      <xdr:colOff>495300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10887075" y="4676775"/>
        <a:ext cx="65341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W43">
      <selection activeCell="AG66" sqref="AG66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I1">
      <selection activeCell="J3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V146"/>
  <sheetViews>
    <sheetView tabSelected="1" workbookViewId="0" topLeftCell="A8">
      <selection activeCell="O20" sqref="O20:S21"/>
    </sheetView>
  </sheetViews>
  <sheetFormatPr defaultColWidth="9.140625" defaultRowHeight="12.75"/>
  <cols>
    <col min="7" max="8" width="10.7109375" style="0" customWidth="1"/>
    <col min="9" max="29" width="6.7109375" style="0" customWidth="1"/>
  </cols>
  <sheetData>
    <row r="1" spans="31:43" ht="12.75">
      <c r="AE1" t="s">
        <v>31</v>
      </c>
      <c r="AQ1" s="9">
        <f>AVERAGE(AQ3:AQ8)</f>
        <v>7.262276082581259</v>
      </c>
    </row>
    <row r="2" spans="6:8" ht="13.5" thickBot="1">
      <c r="F2" t="s">
        <v>10</v>
      </c>
      <c r="H2" t="s">
        <v>35</v>
      </c>
    </row>
    <row r="3" spans="8:52" ht="12.75">
      <c r="H3" s="14"/>
      <c r="I3" s="15"/>
      <c r="J3" s="15"/>
      <c r="K3" s="15"/>
      <c r="L3" s="15"/>
      <c r="M3" s="16"/>
      <c r="AC3" s="1"/>
      <c r="AD3" s="1">
        <v>0.3</v>
      </c>
      <c r="AE3">
        <f aca="true" t="shared" si="0" ref="AE3:AJ5">W26</f>
        <v>76</v>
      </c>
      <c r="AF3">
        <f t="shared" si="0"/>
        <v>90</v>
      </c>
      <c r="AG3">
        <f t="shared" si="0"/>
        <v>96</v>
      </c>
      <c r="AH3">
        <f t="shared" si="0"/>
        <v>4</v>
      </c>
      <c r="AI3">
        <f t="shared" si="0"/>
        <v>97</v>
      </c>
      <c r="AJ3">
        <f t="shared" si="0"/>
        <v>6</v>
      </c>
      <c r="AL3" t="s">
        <v>3</v>
      </c>
      <c r="AM3" s="1">
        <v>0.3</v>
      </c>
      <c r="AN3" s="9">
        <f aca="true" t="shared" si="1" ref="AN3:AS5">O26</f>
        <v>69.69954098864312</v>
      </c>
      <c r="AO3" s="9">
        <f t="shared" si="1"/>
        <v>82.94727905055007</v>
      </c>
      <c r="AP3" s="9">
        <f t="shared" si="1"/>
        <v>96.07673837646882</v>
      </c>
      <c r="AQ3" s="9">
        <f t="shared" si="1"/>
        <v>9.163260756987022</v>
      </c>
      <c r="AR3" s="9">
        <f t="shared" si="1"/>
        <v>96.43530396858803</v>
      </c>
      <c r="AS3" s="9">
        <f t="shared" si="1"/>
        <v>17.58100082601023</v>
      </c>
      <c r="AU3" s="9">
        <f aca="true" t="shared" si="2" ref="AU3:AX8">(AE3-AN3)^2</f>
        <v>39.69578375378809</v>
      </c>
      <c r="AV3" s="9">
        <f t="shared" si="2"/>
        <v>49.74087279080999</v>
      </c>
      <c r="AW3" s="9">
        <f t="shared" si="2"/>
        <v>0.005888778423071076</v>
      </c>
      <c r="AX3" s="9">
        <f t="shared" si="2"/>
        <v>26.659261644642193</v>
      </c>
      <c r="AY3" s="9">
        <f aca="true" t="shared" si="3" ref="AY3:AY8">(AI3-AR3)^2</f>
        <v>0.3188816078924281</v>
      </c>
      <c r="AZ3" s="9">
        <f aca="true" t="shared" si="4" ref="AZ3:AZ8">(AJ3-AS3)^2</f>
        <v>134.1195801320496</v>
      </c>
    </row>
    <row r="4" spans="8:52" ht="12.75">
      <c r="H4" s="17"/>
      <c r="I4" s="13" t="s">
        <v>7</v>
      </c>
      <c r="J4" s="13"/>
      <c r="K4" s="13"/>
      <c r="L4" s="13"/>
      <c r="M4" s="18"/>
      <c r="AC4" s="5"/>
      <c r="AD4" s="1">
        <v>1</v>
      </c>
      <c r="AE4">
        <f t="shared" si="0"/>
        <v>64</v>
      </c>
      <c r="AF4">
        <f t="shared" si="0"/>
        <v>77</v>
      </c>
      <c r="AG4">
        <f t="shared" si="0"/>
        <v>99</v>
      </c>
      <c r="AH4">
        <f t="shared" si="0"/>
        <v>1</v>
      </c>
      <c r="AI4">
        <f t="shared" si="0"/>
        <v>96</v>
      </c>
      <c r="AJ4">
        <f t="shared" si="0"/>
        <v>21</v>
      </c>
      <c r="AM4" s="1">
        <v>1</v>
      </c>
      <c r="AN4" s="9">
        <f t="shared" si="1"/>
        <v>68.26960949764108</v>
      </c>
      <c r="AO4" s="9">
        <f t="shared" si="1"/>
        <v>81.98090557536501</v>
      </c>
      <c r="AP4" s="9">
        <f t="shared" si="1"/>
        <v>95.8168852637075</v>
      </c>
      <c r="AQ4" s="9">
        <f t="shared" si="1"/>
        <v>9.138097680637111</v>
      </c>
      <c r="AR4" s="9">
        <f t="shared" si="1"/>
        <v>96.19826031890912</v>
      </c>
      <c r="AS4" s="9">
        <f t="shared" si="1"/>
        <v>17.53718473634826</v>
      </c>
      <c r="AU4" s="9">
        <f t="shared" si="2"/>
        <v>18.229565262346956</v>
      </c>
      <c r="AV4" s="9">
        <f t="shared" si="2"/>
        <v>24.809420350702283</v>
      </c>
      <c r="AW4" s="9">
        <f t="shared" si="2"/>
        <v>10.132219424402441</v>
      </c>
      <c r="AX4" s="9">
        <f t="shared" si="2"/>
        <v>66.22863385959113</v>
      </c>
      <c r="AY4" s="9">
        <f t="shared" si="3"/>
        <v>0.03930715405394627</v>
      </c>
      <c r="AZ4" s="9">
        <f t="shared" si="4"/>
        <v>11.99108955017948</v>
      </c>
    </row>
    <row r="5" spans="6:52" ht="12.75">
      <c r="F5" t="s">
        <v>5</v>
      </c>
      <c r="G5" t="s">
        <v>6</v>
      </c>
      <c r="H5" s="17" t="s">
        <v>2</v>
      </c>
      <c r="I5" s="13" t="s">
        <v>0</v>
      </c>
      <c r="J5" s="13"/>
      <c r="K5" s="13" t="s">
        <v>1</v>
      </c>
      <c r="L5" s="13"/>
      <c r="M5" s="18"/>
      <c r="AC5" s="5"/>
      <c r="AD5" s="1">
        <v>6</v>
      </c>
      <c r="AE5">
        <f t="shared" si="0"/>
        <v>62</v>
      </c>
      <c r="AF5">
        <f t="shared" si="0"/>
        <v>71</v>
      </c>
      <c r="AG5">
        <f t="shared" si="0"/>
        <v>88</v>
      </c>
      <c r="AH5">
        <f t="shared" si="0"/>
        <v>13</v>
      </c>
      <c r="AI5">
        <f t="shared" si="0"/>
        <v>92</v>
      </c>
      <c r="AJ5">
        <f t="shared" si="0"/>
        <v>22</v>
      </c>
      <c r="AM5" s="1">
        <v>6</v>
      </c>
      <c r="AN5" s="9">
        <f t="shared" si="1"/>
        <v>59.54400858574862</v>
      </c>
      <c r="AO5" s="9">
        <f t="shared" si="1"/>
        <v>75.68277221106649</v>
      </c>
      <c r="AP5" s="9">
        <f t="shared" si="1"/>
        <v>94.00089455044714</v>
      </c>
      <c r="AQ5" s="9">
        <f t="shared" si="1"/>
        <v>8.962303179746264</v>
      </c>
      <c r="AR5" s="9">
        <f t="shared" si="1"/>
        <v>94.53839646564727</v>
      </c>
      <c r="AS5" s="9">
        <f t="shared" si="1"/>
        <v>17.230453021495663</v>
      </c>
      <c r="AU5" s="9">
        <f t="shared" si="2"/>
        <v>6.031893826876489</v>
      </c>
      <c r="AV5" s="9">
        <f t="shared" si="2"/>
        <v>21.928355580736564</v>
      </c>
      <c r="AW5" s="9">
        <f t="shared" si="2"/>
        <v>36.01073540558622</v>
      </c>
      <c r="AX5" s="9">
        <f t="shared" si="2"/>
        <v>16.302995612287127</v>
      </c>
      <c r="AY5" s="9">
        <f t="shared" si="3"/>
        <v>6.443456616810537</v>
      </c>
      <c r="AZ5" s="9">
        <f t="shared" si="4"/>
        <v>22.748578380159852</v>
      </c>
    </row>
    <row r="6" spans="6:52" ht="12.75">
      <c r="F6" s="1" t="s">
        <v>0</v>
      </c>
      <c r="G6" s="1" t="s">
        <v>1</v>
      </c>
      <c r="H6" s="17"/>
      <c r="I6" s="13" t="s">
        <v>8</v>
      </c>
      <c r="J6" s="13" t="s">
        <v>9</v>
      </c>
      <c r="K6" s="13" t="s">
        <v>8</v>
      </c>
      <c r="L6" s="13" t="s">
        <v>9</v>
      </c>
      <c r="M6" s="18"/>
      <c r="N6" s="1"/>
      <c r="O6" s="1"/>
      <c r="P6" s="1"/>
      <c r="Q6" s="1"/>
      <c r="R6" s="1"/>
      <c r="S6" s="1"/>
      <c r="T6" s="1"/>
      <c r="U6" s="1"/>
      <c r="AC6" s="5"/>
      <c r="AD6" s="1">
        <v>48</v>
      </c>
      <c r="AE6">
        <f aca="true" t="shared" si="5" ref="AE6:AJ6">W35</f>
        <v>21</v>
      </c>
      <c r="AF6">
        <f t="shared" si="5"/>
        <v>41</v>
      </c>
      <c r="AG6">
        <f t="shared" si="5"/>
        <v>80</v>
      </c>
      <c r="AH6">
        <f t="shared" si="5"/>
        <v>9</v>
      </c>
      <c r="AI6">
        <f t="shared" si="5"/>
        <v>87</v>
      </c>
      <c r="AJ6">
        <f t="shared" si="5"/>
        <v>26</v>
      </c>
      <c r="AM6" s="1">
        <v>48</v>
      </c>
      <c r="AN6" s="9">
        <f aca="true" t="shared" si="6" ref="AN6:AS6">O35</f>
        <v>28.71512067838748</v>
      </c>
      <c r="AO6" s="9">
        <f t="shared" si="6"/>
        <v>45.99867897975232</v>
      </c>
      <c r="AP6" s="9">
        <f t="shared" si="6"/>
        <v>81.0909789351636</v>
      </c>
      <c r="AQ6" s="9">
        <f t="shared" si="6"/>
        <v>7.715512481042536</v>
      </c>
      <c r="AR6" s="9">
        <f t="shared" si="6"/>
        <v>82.57070154133521</v>
      </c>
      <c r="AS6" s="9">
        <f t="shared" si="6"/>
        <v>15.023251310709458</v>
      </c>
      <c r="AU6" s="9">
        <f t="shared" si="2"/>
        <v>59.523087082082064</v>
      </c>
      <c r="AV6" s="9">
        <f t="shared" si="2"/>
        <v>24.986791542617695</v>
      </c>
      <c r="AW6" s="9">
        <f t="shared" si="2"/>
        <v>1.1902350369707135</v>
      </c>
      <c r="AX6" s="9">
        <f t="shared" si="2"/>
        <v>1.6499081863575016</v>
      </c>
      <c r="AY6" s="9">
        <f t="shared" si="3"/>
        <v>19.618684835930274</v>
      </c>
      <c r="AZ6" s="9">
        <f t="shared" si="4"/>
        <v>120.48901178784162</v>
      </c>
    </row>
    <row r="7" spans="6:52" ht="12.75">
      <c r="F7" s="5">
        <v>6.5</v>
      </c>
      <c r="G7" s="5">
        <v>7.8</v>
      </c>
      <c r="H7" s="17">
        <v>0.3</v>
      </c>
      <c r="I7" s="13">
        <v>0.96</v>
      </c>
      <c r="J7" s="13">
        <v>0.04</v>
      </c>
      <c r="K7" s="13">
        <v>0.97</v>
      </c>
      <c r="L7" s="13">
        <v>0.06</v>
      </c>
      <c r="M7" s="18"/>
      <c r="N7" s="5"/>
      <c r="O7" s="5"/>
      <c r="P7" s="5"/>
      <c r="Q7" s="5"/>
      <c r="R7" s="5"/>
      <c r="S7" s="5"/>
      <c r="T7" s="5"/>
      <c r="U7" s="5"/>
      <c r="V7" s="2">
        <v>76</v>
      </c>
      <c r="W7" s="3">
        <v>90</v>
      </c>
      <c r="AC7" s="5"/>
      <c r="AD7" s="1">
        <f>7*24</f>
        <v>168</v>
      </c>
      <c r="AE7">
        <f aca="true" t="shared" si="7" ref="AE7:AJ7">W55</f>
        <v>17</v>
      </c>
      <c r="AF7">
        <f t="shared" si="7"/>
        <v>22</v>
      </c>
      <c r="AG7">
        <f t="shared" si="7"/>
        <v>47</v>
      </c>
      <c r="AH7">
        <f t="shared" si="7"/>
        <v>8</v>
      </c>
      <c r="AI7">
        <f t="shared" si="7"/>
        <v>63</v>
      </c>
      <c r="AJ7">
        <f t="shared" si="7"/>
        <v>11</v>
      </c>
      <c r="AM7" s="1">
        <f>7*24</f>
        <v>168</v>
      </c>
      <c r="AN7" s="9">
        <f aca="true" t="shared" si="8" ref="AN7:AS7">O55</f>
        <v>11.582018578308821</v>
      </c>
      <c r="AO7" s="9">
        <f t="shared" si="8"/>
        <v>21.69113742602942</v>
      </c>
      <c r="AP7" s="9">
        <f t="shared" si="8"/>
        <v>58.23849107949289</v>
      </c>
      <c r="AQ7" s="9">
        <f t="shared" si="8"/>
        <v>5.521052175841135</v>
      </c>
      <c r="AR7" s="9">
        <f t="shared" si="8"/>
        <v>60.638483109288266</v>
      </c>
      <c r="AS7" s="9">
        <f t="shared" si="8"/>
        <v>10.998013577298265</v>
      </c>
      <c r="AU7" s="9">
        <f t="shared" si="2"/>
        <v>29.35452268579077</v>
      </c>
      <c r="AV7" s="9">
        <f t="shared" si="2"/>
        <v>0.0953960895997314</v>
      </c>
      <c r="AW7" s="9">
        <f t="shared" si="2"/>
        <v>126.30368174384122</v>
      </c>
      <c r="AX7" s="9">
        <f t="shared" si="2"/>
        <v>6.145182314901973</v>
      </c>
      <c r="AY7" s="9">
        <f t="shared" si="3"/>
        <v>5.576762025116814</v>
      </c>
      <c r="AZ7" s="9">
        <f t="shared" si="4"/>
        <v>3.945875149969906E-06</v>
      </c>
    </row>
    <row r="8" spans="6:52" ht="12.75">
      <c r="F8" s="5">
        <v>5.5</v>
      </c>
      <c r="G8" s="5">
        <v>9.2</v>
      </c>
      <c r="H8" s="17">
        <v>1</v>
      </c>
      <c r="I8" s="13">
        <v>0.99</v>
      </c>
      <c r="J8" s="13">
        <v>0.01</v>
      </c>
      <c r="K8" s="13">
        <v>0.96</v>
      </c>
      <c r="L8" s="13">
        <v>0.21</v>
      </c>
      <c r="M8" s="18"/>
      <c r="N8" s="5"/>
      <c r="O8" s="5"/>
      <c r="P8" s="5"/>
      <c r="Q8" s="5"/>
      <c r="R8" s="5"/>
      <c r="S8" s="5"/>
      <c r="T8" s="5"/>
      <c r="U8" s="5"/>
      <c r="V8" s="4">
        <v>64</v>
      </c>
      <c r="W8" s="5">
        <v>77</v>
      </c>
      <c r="AC8" s="5"/>
      <c r="AD8" s="1">
        <f>3*AD7</f>
        <v>504</v>
      </c>
      <c r="AE8">
        <f aca="true" t="shared" si="9" ref="AE8:AJ8">W111</f>
        <v>21</v>
      </c>
      <c r="AF8">
        <f t="shared" si="9"/>
        <v>18</v>
      </c>
      <c r="AG8">
        <f t="shared" si="9"/>
        <v>43</v>
      </c>
      <c r="AH8">
        <f t="shared" si="9"/>
        <v>2</v>
      </c>
      <c r="AI8">
        <f t="shared" si="9"/>
        <v>34</v>
      </c>
      <c r="AJ8">
        <f t="shared" si="9"/>
        <v>6</v>
      </c>
      <c r="AM8" s="1">
        <f>3*AM7</f>
        <v>504</v>
      </c>
      <c r="AN8" s="9">
        <f aca="true" t="shared" si="10" ref="AN8:AS8">O111</f>
        <v>4.336791937337445</v>
      </c>
      <c r="AO8" s="9">
        <f t="shared" si="10"/>
        <v>8.747724509563827</v>
      </c>
      <c r="AP8" s="9">
        <f t="shared" si="10"/>
        <v>32.55226875172256</v>
      </c>
      <c r="AQ8" s="9">
        <f t="shared" si="10"/>
        <v>3.073430221233483</v>
      </c>
      <c r="AR8" s="9">
        <f t="shared" si="10"/>
        <v>34.77517943981204</v>
      </c>
      <c r="AS8" s="9">
        <f t="shared" si="10"/>
        <v>6.283807852398897</v>
      </c>
      <c r="AU8" s="9">
        <f t="shared" si="2"/>
        <v>277.6625029395824</v>
      </c>
      <c r="AV8" s="9">
        <f t="shared" si="2"/>
        <v>85.60460175092592</v>
      </c>
      <c r="AW8" s="9">
        <f t="shared" si="2"/>
        <v>109.15508823623293</v>
      </c>
      <c r="AX8" s="9">
        <f t="shared" si="2"/>
        <v>1.1522524398573646</v>
      </c>
      <c r="AY8" s="9">
        <f t="shared" si="3"/>
        <v>0.6009031639073119</v>
      </c>
      <c r="AZ8" s="9">
        <f t="shared" si="4"/>
        <v>0.08054689708327395</v>
      </c>
    </row>
    <row r="9" spans="6:37" ht="12.75">
      <c r="F9" s="5">
        <v>6.4</v>
      </c>
      <c r="G9" s="5">
        <v>9.9</v>
      </c>
      <c r="H9" s="17">
        <v>6</v>
      </c>
      <c r="I9" s="13">
        <v>0.88</v>
      </c>
      <c r="J9" s="13">
        <v>0.13</v>
      </c>
      <c r="K9" s="13">
        <v>0.92</v>
      </c>
      <c r="L9" s="13">
        <v>0.22</v>
      </c>
      <c r="M9" s="18"/>
      <c r="N9" s="5"/>
      <c r="O9" s="5"/>
      <c r="P9" s="5"/>
      <c r="Q9" s="5"/>
      <c r="R9" s="5"/>
      <c r="S9" s="5"/>
      <c r="T9" s="5"/>
      <c r="U9" s="5"/>
      <c r="V9" s="4">
        <v>62</v>
      </c>
      <c r="W9" s="5">
        <v>71</v>
      </c>
      <c r="AC9" s="5"/>
      <c r="AK9">
        <f>AVERAGE(AE3:AJ8)</f>
        <v>45.30555555555556</v>
      </c>
    </row>
    <row r="10" spans="6:41" ht="12.75">
      <c r="F10" s="5">
        <v>6.2</v>
      </c>
      <c r="G10" s="5">
        <v>9.6</v>
      </c>
      <c r="H10" s="17">
        <v>48</v>
      </c>
      <c r="I10" s="13">
        <v>0.8</v>
      </c>
      <c r="J10" s="13">
        <v>0.09</v>
      </c>
      <c r="K10" s="13">
        <v>0.87</v>
      </c>
      <c r="L10" s="13">
        <v>0.26</v>
      </c>
      <c r="M10" s="18"/>
      <c r="N10" s="5"/>
      <c r="O10" s="5"/>
      <c r="P10" s="5"/>
      <c r="Q10" s="5"/>
      <c r="R10" s="5"/>
      <c r="S10" s="5"/>
      <c r="T10" s="5"/>
      <c r="U10" s="5"/>
      <c r="V10" s="4">
        <v>21</v>
      </c>
      <c r="W10" s="5">
        <v>41</v>
      </c>
      <c r="AO10" s="9">
        <f>AVERAGE(AO3:AO8)</f>
        <v>52.841416292054525</v>
      </c>
    </row>
    <row r="11" spans="6:52" ht="12.75">
      <c r="F11" s="5">
        <v>6.8</v>
      </c>
      <c r="G11" s="5">
        <v>10.5</v>
      </c>
      <c r="H11" s="17">
        <f>7*24</f>
        <v>168</v>
      </c>
      <c r="I11" s="13">
        <v>0.47</v>
      </c>
      <c r="J11" s="13">
        <v>0.08</v>
      </c>
      <c r="K11" s="13">
        <v>0.63</v>
      </c>
      <c r="L11" s="13">
        <v>0.11</v>
      </c>
      <c r="M11" s="18"/>
      <c r="N11" s="5"/>
      <c r="O11" s="5"/>
      <c r="P11" s="5"/>
      <c r="Q11" s="5"/>
      <c r="R11" s="5"/>
      <c r="S11" s="5"/>
      <c r="T11" s="5"/>
      <c r="U11" s="5"/>
      <c r="V11" s="4">
        <v>17</v>
      </c>
      <c r="W11" s="5">
        <v>22</v>
      </c>
      <c r="AZ11" s="9">
        <f>SUM(AU3:AZ8)</f>
        <v>1360.6256824358532</v>
      </c>
    </row>
    <row r="12" spans="6:36" ht="13.5" thickBot="1">
      <c r="F12" s="5">
        <v>5.5</v>
      </c>
      <c r="G12" s="5">
        <v>9.3</v>
      </c>
      <c r="H12" s="19">
        <f>3*H11</f>
        <v>504</v>
      </c>
      <c r="I12" s="20">
        <v>0.43</v>
      </c>
      <c r="J12" s="20">
        <v>0.02</v>
      </c>
      <c r="K12" s="20">
        <v>0.34</v>
      </c>
      <c r="L12" s="20">
        <v>0.06</v>
      </c>
      <c r="M12" s="21"/>
      <c r="N12" s="5"/>
      <c r="O12" s="5"/>
      <c r="P12" s="5"/>
      <c r="Q12" s="5"/>
      <c r="R12" s="5"/>
      <c r="S12" s="5"/>
      <c r="T12" s="5"/>
      <c r="U12" s="5"/>
      <c r="V12" s="6">
        <v>21</v>
      </c>
      <c r="W12" s="7">
        <v>18</v>
      </c>
      <c r="AE12">
        <f aca="true" t="shared" si="11" ref="AE12:AJ15">(AE3-$AK$9)^2</f>
        <v>942.1489197530864</v>
      </c>
      <c r="AF12">
        <f t="shared" si="11"/>
        <v>1997.5933641975307</v>
      </c>
      <c r="AG12">
        <f t="shared" si="11"/>
        <v>2569.926697530864</v>
      </c>
      <c r="AH12">
        <f t="shared" si="11"/>
        <v>1706.1489197530866</v>
      </c>
      <c r="AI12">
        <f t="shared" si="11"/>
        <v>2672.315586419753</v>
      </c>
      <c r="AJ12">
        <f t="shared" si="11"/>
        <v>1544.9266975308644</v>
      </c>
    </row>
    <row r="13" spans="31:36" ht="12.75">
      <c r="AE13">
        <f t="shared" si="11"/>
        <v>349.4822530864197</v>
      </c>
      <c r="AF13">
        <f t="shared" si="11"/>
        <v>1004.5378086419752</v>
      </c>
      <c r="AG13">
        <f t="shared" si="11"/>
        <v>2883.0933641975307</v>
      </c>
      <c r="AH13">
        <f t="shared" si="11"/>
        <v>1962.9822530864199</v>
      </c>
      <c r="AI13">
        <f t="shared" si="11"/>
        <v>2569.926697530864</v>
      </c>
      <c r="AJ13">
        <f t="shared" si="11"/>
        <v>590.7600308641976</v>
      </c>
    </row>
    <row r="14" spans="7:36" ht="12.75">
      <c r="G14" s="12"/>
      <c r="AE14">
        <f t="shared" si="11"/>
        <v>278.7044753086419</v>
      </c>
      <c r="AF14">
        <f t="shared" si="11"/>
        <v>660.2044753086419</v>
      </c>
      <c r="AG14">
        <f t="shared" si="11"/>
        <v>1822.815586419753</v>
      </c>
      <c r="AH14">
        <f t="shared" si="11"/>
        <v>1043.6489197530866</v>
      </c>
      <c r="AI14">
        <f t="shared" si="11"/>
        <v>2180.3711419753085</v>
      </c>
      <c r="AJ14">
        <f t="shared" si="11"/>
        <v>543.1489197530865</v>
      </c>
    </row>
    <row r="15" spans="6:36" ht="13.5" thickBot="1">
      <c r="F15" s="8" t="s">
        <v>36</v>
      </c>
      <c r="G15" s="22">
        <f>AM19</f>
        <v>0.9673582796822824</v>
      </c>
      <c r="AE15">
        <f t="shared" si="11"/>
        <v>590.7600308641976</v>
      </c>
      <c r="AF15">
        <f t="shared" si="11"/>
        <v>18.53780864197532</v>
      </c>
      <c r="AG15">
        <f t="shared" si="11"/>
        <v>1203.7044753086418</v>
      </c>
      <c r="AH15">
        <f t="shared" si="11"/>
        <v>1318.093364197531</v>
      </c>
      <c r="AI15">
        <f t="shared" si="11"/>
        <v>1738.426697530864</v>
      </c>
      <c r="AJ15">
        <f t="shared" si="11"/>
        <v>372.70447530864203</v>
      </c>
    </row>
    <row r="16" spans="2:36" ht="12.75">
      <c r="B16" s="14"/>
      <c r="C16" s="15"/>
      <c r="D16" s="15"/>
      <c r="E16" s="15"/>
      <c r="F16" s="15" t="s">
        <v>11</v>
      </c>
      <c r="G16" s="23">
        <v>1</v>
      </c>
      <c r="AE16">
        <f aca="true" t="shared" si="12" ref="AE16:AJ16">(AE7-$AK$9)^2</f>
        <v>801.204475308642</v>
      </c>
      <c r="AF16">
        <f t="shared" si="12"/>
        <v>543.1489197530865</v>
      </c>
      <c r="AG16">
        <f t="shared" si="12"/>
        <v>2.8711419753086367</v>
      </c>
      <c r="AH16">
        <f t="shared" si="12"/>
        <v>1391.704475308642</v>
      </c>
      <c r="AI16">
        <f t="shared" si="12"/>
        <v>313.09336419753083</v>
      </c>
      <c r="AJ16">
        <f t="shared" si="12"/>
        <v>1176.8711419753088</v>
      </c>
    </row>
    <row r="17" spans="2:38" ht="12.75">
      <c r="B17" s="17" t="s">
        <v>37</v>
      </c>
      <c r="C17" s="13"/>
      <c r="D17" s="13"/>
      <c r="E17" s="13"/>
      <c r="F17" s="13" t="s">
        <v>12</v>
      </c>
      <c r="G17" s="24">
        <v>1.1145976656891408</v>
      </c>
      <c r="H17" t="s">
        <v>33</v>
      </c>
      <c r="I17" t="s">
        <v>32</v>
      </c>
      <c r="AE17">
        <f aca="true" t="shared" si="13" ref="AE17:AJ17">(AE8-$AK$9)^2</f>
        <v>590.7600308641976</v>
      </c>
      <c r="AF17">
        <f t="shared" si="13"/>
        <v>745.593364197531</v>
      </c>
      <c r="AG17">
        <f t="shared" si="13"/>
        <v>5.315586419753093</v>
      </c>
      <c r="AH17">
        <f t="shared" si="13"/>
        <v>1875.3711419753088</v>
      </c>
      <c r="AI17">
        <f t="shared" si="13"/>
        <v>127.81558641975312</v>
      </c>
      <c r="AJ17">
        <f t="shared" si="13"/>
        <v>1544.9266975308644</v>
      </c>
      <c r="AL17">
        <f>SUM(AE12:AJ17)</f>
        <v>41683.63888888889</v>
      </c>
    </row>
    <row r="18" spans="2:9" ht="12.75">
      <c r="B18" s="17"/>
      <c r="C18" s="13"/>
      <c r="D18" s="13"/>
      <c r="E18" s="13"/>
      <c r="F18" s="13" t="s">
        <v>13</v>
      </c>
      <c r="G18" s="24">
        <v>0.42185070868984426</v>
      </c>
      <c r="I18" t="s">
        <v>34</v>
      </c>
    </row>
    <row r="19" spans="2:39" ht="12.75">
      <c r="B19" s="17"/>
      <c r="C19" s="13"/>
      <c r="D19" s="13"/>
      <c r="E19" s="13"/>
      <c r="F19" s="13" t="s">
        <v>14</v>
      </c>
      <c r="G19" s="24">
        <v>9.478416051664912</v>
      </c>
      <c r="AL19" t="s">
        <v>4</v>
      </c>
      <c r="AM19">
        <f>(AL17-AZ11)/AL17</f>
        <v>0.9673582796822824</v>
      </c>
    </row>
    <row r="20" spans="2:31" ht="12.75">
      <c r="B20" s="17"/>
      <c r="C20" s="13"/>
      <c r="D20" s="13"/>
      <c r="E20" s="13"/>
      <c r="F20" s="13" t="s">
        <v>16</v>
      </c>
      <c r="G20" s="24">
        <v>9.646093364772495</v>
      </c>
      <c r="O20" s="26" t="s">
        <v>38</v>
      </c>
      <c r="P20" s="26"/>
      <c r="Q20" s="26"/>
      <c r="R20" s="26"/>
      <c r="S20" s="26"/>
      <c r="AE20" t="s">
        <v>26</v>
      </c>
    </row>
    <row r="21" spans="2:19" ht="13.5" thickBot="1">
      <c r="B21" s="19"/>
      <c r="C21" s="20"/>
      <c r="D21" s="20"/>
      <c r="E21" s="20"/>
      <c r="F21" s="20" t="s">
        <v>17</v>
      </c>
      <c r="G21" s="25">
        <v>0.042929897729990424</v>
      </c>
      <c r="O21" s="26" t="s">
        <v>39</v>
      </c>
      <c r="P21" s="26"/>
      <c r="Q21" s="26"/>
      <c r="R21" s="26"/>
      <c r="S21" s="26"/>
    </row>
    <row r="22" spans="6:38" ht="12.75">
      <c r="F22" s="13" t="s">
        <v>15</v>
      </c>
      <c r="G22" s="12">
        <v>0</v>
      </c>
      <c r="P22" t="s">
        <v>30</v>
      </c>
      <c r="W22" t="s">
        <v>25</v>
      </c>
      <c r="AF22" t="s">
        <v>24</v>
      </c>
      <c r="AL22" t="s">
        <v>25</v>
      </c>
    </row>
    <row r="23" ht="12.75">
      <c r="I23" t="s">
        <v>24</v>
      </c>
    </row>
    <row r="24" spans="8:43" ht="12.75"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23</v>
      </c>
      <c r="O24" t="s">
        <v>18</v>
      </c>
      <c r="P24" t="s">
        <v>19</v>
      </c>
      <c r="Q24" t="s">
        <v>20</v>
      </c>
      <c r="R24" t="s">
        <v>21</v>
      </c>
      <c r="S24" t="s">
        <v>22</v>
      </c>
      <c r="T24" t="s">
        <v>23</v>
      </c>
      <c r="W24" t="s">
        <v>18</v>
      </c>
      <c r="X24" t="s">
        <v>19</v>
      </c>
      <c r="Y24" t="s">
        <v>20</v>
      </c>
      <c r="Z24" t="s">
        <v>21</v>
      </c>
      <c r="AA24" t="s">
        <v>22</v>
      </c>
      <c r="AB24" t="s">
        <v>23</v>
      </c>
      <c r="AD24" t="s">
        <v>2</v>
      </c>
      <c r="AE24" t="s">
        <v>18</v>
      </c>
      <c r="AF24" t="s">
        <v>19</v>
      </c>
      <c r="AG24" t="s">
        <v>20</v>
      </c>
      <c r="AH24" t="s">
        <v>21</v>
      </c>
      <c r="AI24" t="s">
        <v>22</v>
      </c>
      <c r="AJ24" t="s">
        <v>23</v>
      </c>
      <c r="AK24" t="s">
        <v>2</v>
      </c>
      <c r="AL24" t="s">
        <v>18</v>
      </c>
      <c r="AM24" t="s">
        <v>19</v>
      </c>
      <c r="AN24" t="s">
        <v>20</v>
      </c>
      <c r="AO24" t="s">
        <v>21</v>
      </c>
      <c r="AP24" t="s">
        <v>22</v>
      </c>
      <c r="AQ24" t="s">
        <v>23</v>
      </c>
    </row>
    <row r="25" spans="7:30" ht="12.75">
      <c r="G25">
        <v>0</v>
      </c>
      <c r="H25" s="9">
        <f>100*cc/(cc+eone+kk*G25)</f>
        <v>70.33087186216927</v>
      </c>
      <c r="I25" s="9">
        <f aca="true" t="shared" si="14" ref="I25:I56">100*(cc+ccthree)/(cc+ccthree+eone+kk*G25)</f>
        <v>83.36844885348283</v>
      </c>
      <c r="J25" s="9">
        <f aca="true" t="shared" si="15" ref="J25:J56">100*(cc+retestb)/(cc+retestb+eone+kk*G25)</f>
        <v>96.18853595672464</v>
      </c>
      <c r="K25" s="9">
        <f aca="true" t="shared" si="16" ref="K25:K56">100*(cc)/(cc+eone+etwo+kk*G25)</f>
        <v>9.174087405246718</v>
      </c>
      <c r="L25" s="9">
        <f aca="true" t="shared" si="17" ref="L25:L56">100*(cc+ccthree+retestb)/(cc+ccthree+retestb+eone+kk*G25)</f>
        <v>96.53725209630002</v>
      </c>
      <c r="M25" s="9">
        <f aca="true" t="shared" si="18" ref="M25:M56">100*(cc+ccthree)/(cc+ccthree+eone+etwo+kk*G25)</f>
        <v>17.59984624633346</v>
      </c>
      <c r="N25" s="9"/>
      <c r="O25" s="9">
        <f aca="true" t="shared" si="19" ref="O25:O56">100*(cc+guess*kk*G25)/(cc+eone+kk*G25)</f>
        <v>70.33087186216927</v>
      </c>
      <c r="P25" s="9">
        <f aca="true" t="shared" si="20" ref="P25:P56">100*(cc+ccthree+kk*guess*G25)/(cc+ccthree+eone+kk*G25)</f>
        <v>83.36844885348283</v>
      </c>
      <c r="Q25" s="9">
        <f aca="true" t="shared" si="21" ref="Q25:Q56">100*(cc+retestb+guess*kk*G25)/(cc+retestb+eone+kk*G25)</f>
        <v>96.18853595672464</v>
      </c>
      <c r="R25" s="9">
        <f aca="true" t="shared" si="22" ref="R25:R56">100*(cc+guess*kk*G25)/(cc+eone+etwo+kk*G25)</f>
        <v>9.174087405246718</v>
      </c>
      <c r="S25" s="9">
        <f aca="true" t="shared" si="23" ref="S25:S56">100*(cc+ccthree+retestb+kk*guess*G25)/(cc+ccthree+retestb+eone+kk*G25)</f>
        <v>96.53725209630002</v>
      </c>
      <c r="T25" s="9">
        <f aca="true" t="shared" si="24" ref="T25:T56">100*(cc+ccthree+kk*guess*G25)/(cc+ccthree+etwo+eone+kk*G25)</f>
        <v>17.59984624633346</v>
      </c>
      <c r="U25" s="9"/>
      <c r="AD25" t="e">
        <f>LN(G25)</f>
        <v>#NUM!</v>
      </c>
    </row>
    <row r="26" spans="7:50" s="1" customFormat="1" ht="12.75">
      <c r="G26" s="1">
        <v>0.3</v>
      </c>
      <c r="H26" s="10">
        <f aca="true" t="shared" si="25" ref="H26:H56">100*cc/(cc+eone+kk*G26)</f>
        <v>69.69954098864312</v>
      </c>
      <c r="I26" s="10">
        <f t="shared" si="14"/>
        <v>82.94727905055007</v>
      </c>
      <c r="J26" s="10">
        <f t="shared" si="15"/>
        <v>96.07673837646882</v>
      </c>
      <c r="K26" s="10">
        <f t="shared" si="16"/>
        <v>9.163260756987022</v>
      </c>
      <c r="L26" s="10">
        <f t="shared" si="17"/>
        <v>96.43530396858803</v>
      </c>
      <c r="M26" s="10">
        <f t="shared" si="18"/>
        <v>17.58100082601023</v>
      </c>
      <c r="N26" s="10"/>
      <c r="O26" s="9">
        <f t="shared" si="19"/>
        <v>69.69954098864312</v>
      </c>
      <c r="P26" s="9">
        <f t="shared" si="20"/>
        <v>82.94727905055007</v>
      </c>
      <c r="Q26" s="9">
        <f t="shared" si="21"/>
        <v>96.07673837646882</v>
      </c>
      <c r="R26" s="9">
        <f t="shared" si="22"/>
        <v>9.163260756987022</v>
      </c>
      <c r="S26" s="9">
        <f t="shared" si="23"/>
        <v>96.43530396858803</v>
      </c>
      <c r="T26" s="9">
        <f t="shared" si="24"/>
        <v>17.58100082601023</v>
      </c>
      <c r="U26" s="10"/>
      <c r="W26" s="2">
        <v>76</v>
      </c>
      <c r="X26" s="3">
        <v>90</v>
      </c>
      <c r="Y26" s="1">
        <f aca="true" t="shared" si="26" ref="Y26:AB28">I7*100</f>
        <v>96</v>
      </c>
      <c r="Z26" s="1">
        <f t="shared" si="26"/>
        <v>4</v>
      </c>
      <c r="AA26" s="1">
        <f t="shared" si="26"/>
        <v>97</v>
      </c>
      <c r="AB26" s="1">
        <f t="shared" si="26"/>
        <v>6</v>
      </c>
      <c r="AD26" s="11">
        <f aca="true" t="shared" si="27" ref="AD26:AD89">LN(G26)</f>
        <v>-1.2039728043259361</v>
      </c>
      <c r="AE26" s="11">
        <f>LN(O26)</f>
        <v>4.244193732216001</v>
      </c>
      <c r="AF26" s="11">
        <f aca="true" t="shared" si="28" ref="AF26:AF89">LN(P26)</f>
        <v>4.418205213814542</v>
      </c>
      <c r="AG26" s="11">
        <f aca="true" t="shared" si="29" ref="AG26:AG89">LN(Q26)</f>
        <v>4.565147230239531</v>
      </c>
      <c r="AH26" s="11">
        <f aca="true" t="shared" si="30" ref="AH26:AH89">LN(R26)</f>
        <v>2.215202093177972</v>
      </c>
      <c r="AI26" s="11">
        <f aca="true" t="shared" si="31" ref="AI26:AI89">LN(S26)</f>
        <v>4.568872358313493</v>
      </c>
      <c r="AJ26" s="11">
        <f aca="true" t="shared" si="32" ref="AJ26:AJ89">LN(T26)</f>
        <v>2.866818820443771</v>
      </c>
      <c r="AK26" s="11">
        <f>AD26</f>
        <v>-1.2039728043259361</v>
      </c>
      <c r="AL26" s="11">
        <f aca="true" t="shared" si="33" ref="AL26:AQ28">LN(W26)</f>
        <v>4.330733340286331</v>
      </c>
      <c r="AM26" s="11">
        <f t="shared" si="33"/>
        <v>4.499809670330265</v>
      </c>
      <c r="AN26" s="11">
        <f t="shared" si="33"/>
        <v>4.564348191467836</v>
      </c>
      <c r="AO26" s="11">
        <f t="shared" si="33"/>
        <v>1.3862943611198906</v>
      </c>
      <c r="AP26" s="11">
        <f t="shared" si="33"/>
        <v>4.574710978503383</v>
      </c>
      <c r="AQ26" s="11">
        <f t="shared" si="33"/>
        <v>1.791759469228055</v>
      </c>
      <c r="AS26" s="1">
        <f aca="true" t="shared" si="34" ref="AS26:AV28">(AE26-AL26)^2</f>
        <v>0.007489103764966365</v>
      </c>
      <c r="AT26" s="1">
        <f t="shared" si="34"/>
        <v>0.006659287323226601</v>
      </c>
      <c r="AU26" s="1">
        <f t="shared" si="34"/>
        <v>6.384629586717902E-07</v>
      </c>
      <c r="AV26" s="1">
        <f t="shared" si="34"/>
        <v>0.6870880282656723</v>
      </c>
      <c r="AW26" s="1">
        <f aca="true" t="shared" si="35" ref="AW26:AX28">(AI26-AP26)^2</f>
        <v>3.4089485721784766E-05</v>
      </c>
      <c r="AX26" s="1">
        <f t="shared" si="35"/>
        <v>1.1557526086363563</v>
      </c>
    </row>
    <row r="27" spans="7:50" s="1" customFormat="1" ht="12.75">
      <c r="G27" s="1">
        <v>1</v>
      </c>
      <c r="H27" s="10">
        <f t="shared" si="25"/>
        <v>68.26960949764108</v>
      </c>
      <c r="I27" s="10">
        <f t="shared" si="14"/>
        <v>81.98090557536501</v>
      </c>
      <c r="J27" s="10">
        <f t="shared" si="15"/>
        <v>95.8168852637075</v>
      </c>
      <c r="K27" s="10">
        <f t="shared" si="16"/>
        <v>9.138097680637111</v>
      </c>
      <c r="L27" s="10">
        <f t="shared" si="17"/>
        <v>96.19826031890912</v>
      </c>
      <c r="M27" s="10">
        <f t="shared" si="18"/>
        <v>17.53718473634826</v>
      </c>
      <c r="N27" s="10"/>
      <c r="O27" s="9">
        <f t="shared" si="19"/>
        <v>68.26960949764108</v>
      </c>
      <c r="P27" s="9">
        <f t="shared" si="20"/>
        <v>81.98090557536501</v>
      </c>
      <c r="Q27" s="9">
        <f t="shared" si="21"/>
        <v>95.8168852637075</v>
      </c>
      <c r="R27" s="9">
        <f t="shared" si="22"/>
        <v>9.138097680637111</v>
      </c>
      <c r="S27" s="9">
        <f t="shared" si="23"/>
        <v>96.19826031890912</v>
      </c>
      <c r="T27" s="9">
        <f t="shared" si="24"/>
        <v>17.53718473634826</v>
      </c>
      <c r="U27" s="10"/>
      <c r="W27" s="4">
        <v>64</v>
      </c>
      <c r="X27" s="5">
        <v>77</v>
      </c>
      <c r="Y27" s="1">
        <f t="shared" si="26"/>
        <v>99</v>
      </c>
      <c r="Z27" s="1">
        <f t="shared" si="26"/>
        <v>1</v>
      </c>
      <c r="AA27" s="1">
        <f t="shared" si="26"/>
        <v>96</v>
      </c>
      <c r="AB27" s="1">
        <f t="shared" si="26"/>
        <v>21</v>
      </c>
      <c r="AD27" s="11">
        <f t="shared" si="27"/>
        <v>0</v>
      </c>
      <c r="AE27" s="11">
        <f aca="true" t="shared" si="36" ref="AE27:AE90">LN(O27)</f>
        <v>4.223464711443727</v>
      </c>
      <c r="AF27" s="11">
        <f t="shared" si="28"/>
        <v>4.406486361311413</v>
      </c>
      <c r="AG27" s="11">
        <f t="shared" si="29"/>
        <v>4.562438924807955</v>
      </c>
      <c r="AH27" s="11">
        <f t="shared" si="30"/>
        <v>2.2124522325824274</v>
      </c>
      <c r="AI27" s="11">
        <f t="shared" si="31"/>
        <v>4.566411273505119</v>
      </c>
      <c r="AJ27" s="11">
        <f t="shared" si="32"/>
        <v>2.8643234687223527</v>
      </c>
      <c r="AK27" s="11">
        <f>AD27</f>
        <v>0</v>
      </c>
      <c r="AL27" s="11">
        <f t="shared" si="33"/>
        <v>4.1588830833596715</v>
      </c>
      <c r="AM27" s="11">
        <f t="shared" si="33"/>
        <v>4.343805421853684</v>
      </c>
      <c r="AN27" s="11">
        <f t="shared" si="33"/>
        <v>4.59511985013459</v>
      </c>
      <c r="AO27" s="11">
        <f t="shared" si="33"/>
        <v>0</v>
      </c>
      <c r="AP27" s="11">
        <f t="shared" si="33"/>
        <v>4.564348191467836</v>
      </c>
      <c r="AQ27" s="11">
        <f t="shared" si="33"/>
        <v>3.044522437723423</v>
      </c>
      <c r="AS27" s="1">
        <f t="shared" si="34"/>
        <v>0.0041707866859872576</v>
      </c>
      <c r="AT27" s="1">
        <f t="shared" si="34"/>
        <v>0.003928900171303462</v>
      </c>
      <c r="AU27" s="1">
        <f t="shared" si="34"/>
        <v>0.0010680428802050874</v>
      </c>
      <c r="AV27" s="1">
        <f t="shared" si="34"/>
        <v>4.894944881458968</v>
      </c>
      <c r="AW27" s="1">
        <f t="shared" si="35"/>
        <v>4.256307492561164E-06</v>
      </c>
      <c r="AX27" s="1">
        <f t="shared" si="35"/>
        <v>0.032471668429048715</v>
      </c>
    </row>
    <row r="28" spans="7:50" s="1" customFormat="1" ht="12.75">
      <c r="G28" s="1">
        <v>6</v>
      </c>
      <c r="H28" s="10">
        <f t="shared" si="25"/>
        <v>59.54400858574862</v>
      </c>
      <c r="I28" s="10">
        <f t="shared" si="14"/>
        <v>75.68277221106649</v>
      </c>
      <c r="J28" s="10">
        <f t="shared" si="15"/>
        <v>94.00089455044714</v>
      </c>
      <c r="K28" s="10">
        <f t="shared" si="16"/>
        <v>8.962303179746264</v>
      </c>
      <c r="L28" s="10">
        <f t="shared" si="17"/>
        <v>94.53839646564727</v>
      </c>
      <c r="M28" s="10">
        <f t="shared" si="18"/>
        <v>17.230453021495663</v>
      </c>
      <c r="N28" s="10"/>
      <c r="O28" s="9">
        <f t="shared" si="19"/>
        <v>59.54400858574862</v>
      </c>
      <c r="P28" s="9">
        <f t="shared" si="20"/>
        <v>75.68277221106649</v>
      </c>
      <c r="Q28" s="9">
        <f t="shared" si="21"/>
        <v>94.00089455044714</v>
      </c>
      <c r="R28" s="9">
        <f t="shared" si="22"/>
        <v>8.962303179746264</v>
      </c>
      <c r="S28" s="9">
        <f t="shared" si="23"/>
        <v>94.53839646564727</v>
      </c>
      <c r="T28" s="9">
        <f t="shared" si="24"/>
        <v>17.230453021495663</v>
      </c>
      <c r="U28" s="10"/>
      <c r="W28" s="4">
        <v>62</v>
      </c>
      <c r="X28" s="5">
        <v>71</v>
      </c>
      <c r="Y28" s="1">
        <f t="shared" si="26"/>
        <v>88</v>
      </c>
      <c r="Z28" s="1">
        <f t="shared" si="26"/>
        <v>13</v>
      </c>
      <c r="AA28" s="1">
        <f t="shared" si="26"/>
        <v>92</v>
      </c>
      <c r="AB28" s="1">
        <f t="shared" si="26"/>
        <v>22</v>
      </c>
      <c r="AD28" s="11">
        <f t="shared" si="27"/>
        <v>1.791759469228055</v>
      </c>
      <c r="AE28" s="11">
        <f t="shared" si="36"/>
        <v>4.0867156792492665</v>
      </c>
      <c r="AF28" s="11">
        <f t="shared" si="28"/>
        <v>4.326550554768645</v>
      </c>
      <c r="AG28" s="11">
        <f t="shared" si="29"/>
        <v>4.543304298718841</v>
      </c>
      <c r="AH28" s="11">
        <f t="shared" si="30"/>
        <v>2.193027245265778</v>
      </c>
      <c r="AI28" s="11">
        <f t="shared" si="31"/>
        <v>4.549006063783199</v>
      </c>
      <c r="AJ28" s="11">
        <f t="shared" si="32"/>
        <v>2.8466783427940583</v>
      </c>
      <c r="AK28" s="11">
        <f>AD28</f>
        <v>1.791759469228055</v>
      </c>
      <c r="AL28" s="11">
        <f t="shared" si="33"/>
        <v>4.127134385045092</v>
      </c>
      <c r="AM28" s="11">
        <f t="shared" si="33"/>
        <v>4.2626798770413155</v>
      </c>
      <c r="AN28" s="11">
        <f t="shared" si="33"/>
        <v>4.477336814478207</v>
      </c>
      <c r="AO28" s="11">
        <f t="shared" si="33"/>
        <v>2.5649493574615367</v>
      </c>
      <c r="AP28" s="11">
        <f t="shared" si="33"/>
        <v>4.5217885770490405</v>
      </c>
      <c r="AQ28" s="11">
        <f t="shared" si="33"/>
        <v>3.091042453358316</v>
      </c>
      <c r="AS28" s="1">
        <f t="shared" si="34"/>
        <v>0.0016336717782094723</v>
      </c>
      <c r="AT28" s="1">
        <f t="shared" si="34"/>
        <v>0.004079463473348436</v>
      </c>
      <c r="AU28" s="1">
        <f t="shared" si="34"/>
        <v>0.004351708977038285</v>
      </c>
      <c r="AV28" s="1">
        <f t="shared" si="34"/>
        <v>0.1383260575401544</v>
      </c>
      <c r="AW28" s="1">
        <f t="shared" si="35"/>
        <v>0.0007407915841240742</v>
      </c>
      <c r="AX28" s="1">
        <f t="shared" si="35"/>
        <v>0.0597138185318608</v>
      </c>
    </row>
    <row r="29" spans="7:36" ht="12.75">
      <c r="G29">
        <f>G28+6</f>
        <v>12</v>
      </c>
      <c r="H29" s="9">
        <f t="shared" si="25"/>
        <v>51.62597341813542</v>
      </c>
      <c r="I29" s="9">
        <f t="shared" si="14"/>
        <v>69.29455738336922</v>
      </c>
      <c r="J29" s="9">
        <f t="shared" si="15"/>
        <v>91.91054854740126</v>
      </c>
      <c r="K29" s="9">
        <f t="shared" si="16"/>
        <v>8.760076416767225</v>
      </c>
      <c r="L29" s="9">
        <f t="shared" si="17"/>
        <v>92.62063646428938</v>
      </c>
      <c r="M29" s="9">
        <f t="shared" si="18"/>
        <v>16.876247011984923</v>
      </c>
      <c r="N29" s="9"/>
      <c r="O29" s="9">
        <f t="shared" si="19"/>
        <v>51.62597341813542</v>
      </c>
      <c r="P29" s="9">
        <f t="shared" si="20"/>
        <v>69.29455738336922</v>
      </c>
      <c r="Q29" s="9">
        <f t="shared" si="21"/>
        <v>91.91054854740126</v>
      </c>
      <c r="R29" s="9">
        <f t="shared" si="22"/>
        <v>8.760076416767225</v>
      </c>
      <c r="S29" s="9">
        <f t="shared" si="23"/>
        <v>92.62063646428938</v>
      </c>
      <c r="T29" s="9">
        <f t="shared" si="24"/>
        <v>16.876247011984923</v>
      </c>
      <c r="U29" s="9"/>
      <c r="AD29" s="11">
        <f t="shared" si="27"/>
        <v>2.4849066497880004</v>
      </c>
      <c r="AE29" s="11">
        <f t="shared" si="36"/>
        <v>3.9440249066605357</v>
      </c>
      <c r="AF29" s="11">
        <f t="shared" si="28"/>
        <v>4.238366366075144</v>
      </c>
      <c r="AG29" s="11">
        <f t="shared" si="29"/>
        <v>4.520815805662525</v>
      </c>
      <c r="AH29" s="11">
        <f t="shared" si="30"/>
        <v>2.1702046282855054</v>
      </c>
      <c r="AI29" s="11">
        <f t="shared" si="31"/>
        <v>4.528511972809274</v>
      </c>
      <c r="AJ29" s="11">
        <f t="shared" si="32"/>
        <v>2.825907131034858</v>
      </c>
    </row>
    <row r="30" spans="6:36" ht="12.75">
      <c r="F30">
        <f>kk*10*24</f>
        <v>10.303175455197701</v>
      </c>
      <c r="G30">
        <f aca="true" t="shared" si="37" ref="G30:G93">G29+6</f>
        <v>18</v>
      </c>
      <c r="H30" s="9">
        <f t="shared" si="25"/>
        <v>45.56662136853657</v>
      </c>
      <c r="I30" s="9">
        <f t="shared" si="14"/>
        <v>63.900830136661725</v>
      </c>
      <c r="J30" s="9">
        <f t="shared" si="15"/>
        <v>89.91114832437201</v>
      </c>
      <c r="K30" s="9">
        <f t="shared" si="16"/>
        <v>8.566774424381018</v>
      </c>
      <c r="L30" s="9">
        <f t="shared" si="17"/>
        <v>90.77913501515914</v>
      </c>
      <c r="M30" s="9">
        <f t="shared" si="18"/>
        <v>16.536310474171337</v>
      </c>
      <c r="N30" s="9"/>
      <c r="O30" s="9">
        <f t="shared" si="19"/>
        <v>45.56662136853657</v>
      </c>
      <c r="P30" s="9">
        <f t="shared" si="20"/>
        <v>63.900830136661725</v>
      </c>
      <c r="Q30" s="9">
        <f t="shared" si="21"/>
        <v>89.91114832437201</v>
      </c>
      <c r="R30" s="9">
        <f t="shared" si="22"/>
        <v>8.566774424381018</v>
      </c>
      <c r="S30" s="9">
        <f t="shared" si="23"/>
        <v>90.77913501515914</v>
      </c>
      <c r="T30" s="9">
        <f t="shared" si="24"/>
        <v>16.536310474171337</v>
      </c>
      <c r="U30" s="9"/>
      <c r="AD30" s="11">
        <f t="shared" si="27"/>
        <v>2.8903717578961645</v>
      </c>
      <c r="AE30" s="11">
        <f t="shared" si="36"/>
        <v>3.819175460954568</v>
      </c>
      <c r="AF30" s="11">
        <f t="shared" si="28"/>
        <v>4.157332352483169</v>
      </c>
      <c r="AG30" s="11">
        <f t="shared" si="29"/>
        <v>4.4988219418467414</v>
      </c>
      <c r="AH30" s="11">
        <f t="shared" si="30"/>
        <v>2.1478912818754727</v>
      </c>
      <c r="AI30" s="11">
        <f t="shared" si="31"/>
        <v>4.508429468619399</v>
      </c>
      <c r="AJ30" s="11">
        <f t="shared" si="32"/>
        <v>2.805558597854594</v>
      </c>
    </row>
    <row r="31" spans="7:36" ht="12.75">
      <c r="G31">
        <f t="shared" si="37"/>
        <v>24</v>
      </c>
      <c r="H31" s="9">
        <f t="shared" si="25"/>
        <v>40.780235951725956</v>
      </c>
      <c r="I31" s="9">
        <f t="shared" si="14"/>
        <v>59.28613520421786</v>
      </c>
      <c r="J31" s="9">
        <f t="shared" si="15"/>
        <v>87.99688500758515</v>
      </c>
      <c r="K31" s="9">
        <f t="shared" si="16"/>
        <v>8.381819149524873</v>
      </c>
      <c r="L31" s="9">
        <f t="shared" si="17"/>
        <v>89.00943222869005</v>
      </c>
      <c r="M31" s="9">
        <f t="shared" si="18"/>
        <v>16.209798148455217</v>
      </c>
      <c r="N31" s="9"/>
      <c r="O31" s="9">
        <f t="shared" si="19"/>
        <v>40.780235951725956</v>
      </c>
      <c r="P31" s="9">
        <f t="shared" si="20"/>
        <v>59.28613520421786</v>
      </c>
      <c r="Q31" s="9">
        <f t="shared" si="21"/>
        <v>87.99688500758515</v>
      </c>
      <c r="R31" s="9">
        <f t="shared" si="22"/>
        <v>8.381819149524873</v>
      </c>
      <c r="S31" s="9">
        <f t="shared" si="23"/>
        <v>89.00943222869005</v>
      </c>
      <c r="T31" s="9">
        <f t="shared" si="24"/>
        <v>16.209798148455217</v>
      </c>
      <c r="U31" s="9"/>
      <c r="AD31" s="11">
        <f t="shared" si="27"/>
        <v>3.1780538303479458</v>
      </c>
      <c r="AE31" s="11">
        <f t="shared" si="36"/>
        <v>3.708197551096367</v>
      </c>
      <c r="AF31" s="11">
        <f t="shared" si="28"/>
        <v>4.082375470980362</v>
      </c>
      <c r="AG31" s="11">
        <f t="shared" si="29"/>
        <v>4.477301416210618</v>
      </c>
      <c r="AH31" s="11">
        <f t="shared" si="30"/>
        <v>2.1260649732172467</v>
      </c>
      <c r="AI31" s="11">
        <f t="shared" si="31"/>
        <v>4.488742344214287</v>
      </c>
      <c r="AJ31" s="11">
        <f t="shared" si="32"/>
        <v>2.78561588338475</v>
      </c>
    </row>
    <row r="32" spans="7:36" ht="12.75">
      <c r="G32">
        <f t="shared" si="37"/>
        <v>30</v>
      </c>
      <c r="H32" s="9">
        <f t="shared" si="25"/>
        <v>36.90380554339854</v>
      </c>
      <c r="I32" s="9">
        <f t="shared" si="14"/>
        <v>55.293063160835835</v>
      </c>
      <c r="J32" s="9">
        <f t="shared" si="15"/>
        <v>86.16243410830894</v>
      </c>
      <c r="K32" s="9">
        <f t="shared" si="16"/>
        <v>8.204681404430893</v>
      </c>
      <c r="L32" s="9">
        <f t="shared" si="17"/>
        <v>87.30740934024733</v>
      </c>
      <c r="M32" s="9">
        <f t="shared" si="18"/>
        <v>15.895930241779691</v>
      </c>
      <c r="N32" s="9"/>
      <c r="O32" s="9">
        <f t="shared" si="19"/>
        <v>36.90380554339854</v>
      </c>
      <c r="P32" s="9">
        <f t="shared" si="20"/>
        <v>55.293063160835835</v>
      </c>
      <c r="Q32" s="9">
        <f t="shared" si="21"/>
        <v>86.16243410830894</v>
      </c>
      <c r="R32" s="9">
        <f t="shared" si="22"/>
        <v>8.204681404430893</v>
      </c>
      <c r="S32" s="9">
        <f t="shared" si="23"/>
        <v>87.30740934024733</v>
      </c>
      <c r="T32" s="9">
        <f t="shared" si="24"/>
        <v>15.895930241779691</v>
      </c>
      <c r="U32" s="9"/>
      <c r="AD32" s="11">
        <f t="shared" si="27"/>
        <v>3.4011973816621555</v>
      </c>
      <c r="AE32" s="11">
        <f t="shared" si="36"/>
        <v>3.608314676986232</v>
      </c>
      <c r="AF32" s="11">
        <f t="shared" si="28"/>
        <v>4.012647460530467</v>
      </c>
      <c r="AG32" s="11">
        <f t="shared" si="29"/>
        <v>4.456234283474021</v>
      </c>
      <c r="AH32" s="11">
        <f t="shared" si="30"/>
        <v>2.104704894346477</v>
      </c>
      <c r="AI32" s="11">
        <f t="shared" si="31"/>
        <v>4.4694353314118995</v>
      </c>
      <c r="AJ32" s="11">
        <f t="shared" si="32"/>
        <v>2.76606311682643</v>
      </c>
    </row>
    <row r="33" spans="7:36" ht="12.75">
      <c r="G33">
        <f t="shared" si="37"/>
        <v>36</v>
      </c>
      <c r="H33" s="9">
        <f t="shared" si="25"/>
        <v>33.70036369133501</v>
      </c>
      <c r="I33" s="9">
        <f t="shared" si="14"/>
        <v>51.803936253215404</v>
      </c>
      <c r="J33" s="9">
        <f t="shared" si="15"/>
        <v>84.40290606457938</v>
      </c>
      <c r="K33" s="9">
        <f t="shared" si="16"/>
        <v>8.034875810000438</v>
      </c>
      <c r="L33" s="9">
        <f t="shared" si="17"/>
        <v>85.66925670741989</v>
      </c>
      <c r="M33" s="9">
        <f t="shared" si="18"/>
        <v>15.593986209928577</v>
      </c>
      <c r="N33" s="9"/>
      <c r="O33" s="9">
        <f t="shared" si="19"/>
        <v>33.70036369133501</v>
      </c>
      <c r="P33" s="9">
        <f t="shared" si="20"/>
        <v>51.803936253215404</v>
      </c>
      <c r="Q33" s="9">
        <f t="shared" si="21"/>
        <v>84.40290606457938</v>
      </c>
      <c r="R33" s="9">
        <f t="shared" si="22"/>
        <v>8.034875810000438</v>
      </c>
      <c r="S33" s="9">
        <f t="shared" si="23"/>
        <v>85.66925670741989</v>
      </c>
      <c r="T33" s="9">
        <f t="shared" si="24"/>
        <v>15.593986209928577</v>
      </c>
      <c r="U33" s="9"/>
      <c r="AD33" s="11">
        <f t="shared" si="27"/>
        <v>3.58351893845611</v>
      </c>
      <c r="AE33" s="11">
        <f t="shared" si="36"/>
        <v>3.517508629327828</v>
      </c>
      <c r="AF33" s="11">
        <f t="shared" si="28"/>
        <v>3.947466135822699</v>
      </c>
      <c r="AG33" s="11">
        <f t="shared" si="29"/>
        <v>4.435601833053922</v>
      </c>
      <c r="AH33" s="11">
        <f t="shared" si="30"/>
        <v>2.0837915429406495</v>
      </c>
      <c r="AI33" s="11">
        <f t="shared" si="31"/>
        <v>4.450494029708827</v>
      </c>
      <c r="AJ33" s="11">
        <f t="shared" si="32"/>
        <v>2.746885340567957</v>
      </c>
    </row>
    <row r="34" spans="7:36" ht="12.75">
      <c r="G34">
        <f t="shared" si="37"/>
        <v>42</v>
      </c>
      <c r="H34" s="9">
        <f t="shared" si="25"/>
        <v>31.00865178166157</v>
      </c>
      <c r="I34" s="9">
        <f t="shared" si="14"/>
        <v>48.72901666122249</v>
      </c>
      <c r="J34" s="9">
        <f t="shared" si="15"/>
        <v>82.71380272159334</v>
      </c>
      <c r="K34" s="9">
        <f t="shared" si="16"/>
        <v>7.871956354363632</v>
      </c>
      <c r="L34" s="9">
        <f t="shared" si="17"/>
        <v>84.0914453437668</v>
      </c>
      <c r="M34" s="9">
        <f t="shared" si="18"/>
        <v>15.303299235248097</v>
      </c>
      <c r="N34" s="9"/>
      <c r="O34" s="9">
        <f t="shared" si="19"/>
        <v>31.00865178166157</v>
      </c>
      <c r="P34" s="9">
        <f t="shared" si="20"/>
        <v>48.72901666122249</v>
      </c>
      <c r="Q34" s="9">
        <f t="shared" si="21"/>
        <v>82.71380272159334</v>
      </c>
      <c r="R34" s="9">
        <f t="shared" si="22"/>
        <v>7.871956354363632</v>
      </c>
      <c r="S34" s="9">
        <f t="shared" si="23"/>
        <v>84.0914453437668</v>
      </c>
      <c r="T34" s="9">
        <f t="shared" si="24"/>
        <v>15.303299235248097</v>
      </c>
      <c r="U34" s="9"/>
      <c r="AD34" s="11">
        <f t="shared" si="27"/>
        <v>3.7376696182833684</v>
      </c>
      <c r="AE34" s="11">
        <f t="shared" si="36"/>
        <v>3.4342662552778704</v>
      </c>
      <c r="AF34" s="11">
        <f t="shared" si="28"/>
        <v>3.8862746773212633</v>
      </c>
      <c r="AG34" s="11">
        <f t="shared" si="29"/>
        <v>4.415386489210743</v>
      </c>
      <c r="AH34" s="11">
        <f t="shared" si="30"/>
        <v>2.063306615319393</v>
      </c>
      <c r="AI34" s="11">
        <f t="shared" si="31"/>
        <v>4.431904841754732</v>
      </c>
      <c r="AJ34" s="11">
        <f t="shared" si="32"/>
        <v>2.728068441442952</v>
      </c>
    </row>
    <row r="35" spans="7:50" s="1" customFormat="1" ht="12.75">
      <c r="G35" s="1">
        <f t="shared" si="37"/>
        <v>48</v>
      </c>
      <c r="H35" s="10">
        <f t="shared" si="25"/>
        <v>28.71512067838748</v>
      </c>
      <c r="I35" s="10">
        <f t="shared" si="14"/>
        <v>45.99867897975232</v>
      </c>
      <c r="J35" s="10">
        <f t="shared" si="15"/>
        <v>81.0909789351636</v>
      </c>
      <c r="K35" s="10">
        <f t="shared" si="16"/>
        <v>7.715512481042536</v>
      </c>
      <c r="L35" s="10">
        <f t="shared" si="17"/>
        <v>82.57070154133521</v>
      </c>
      <c r="M35" s="10">
        <f t="shared" si="18"/>
        <v>15.023251310709458</v>
      </c>
      <c r="N35" s="10"/>
      <c r="O35" s="9">
        <f t="shared" si="19"/>
        <v>28.71512067838748</v>
      </c>
      <c r="P35" s="9">
        <f t="shared" si="20"/>
        <v>45.99867897975232</v>
      </c>
      <c r="Q35" s="9">
        <f t="shared" si="21"/>
        <v>81.0909789351636</v>
      </c>
      <c r="R35" s="9">
        <f t="shared" si="22"/>
        <v>7.715512481042536</v>
      </c>
      <c r="S35" s="9">
        <f t="shared" si="23"/>
        <v>82.57070154133521</v>
      </c>
      <c r="T35" s="9">
        <f t="shared" si="24"/>
        <v>15.023251310709458</v>
      </c>
      <c r="U35" s="10"/>
      <c r="W35" s="1">
        <v>21</v>
      </c>
      <c r="X35" s="1">
        <v>41</v>
      </c>
      <c r="Y35" s="1">
        <f>I10*100</f>
        <v>80</v>
      </c>
      <c r="Z35" s="1">
        <f>J10*100</f>
        <v>9</v>
      </c>
      <c r="AA35" s="1">
        <f>K10*100</f>
        <v>87</v>
      </c>
      <c r="AB35" s="1">
        <f>L10*100</f>
        <v>26</v>
      </c>
      <c r="AD35" s="11">
        <f t="shared" si="27"/>
        <v>3.871201010907891</v>
      </c>
      <c r="AE35" s="11">
        <f t="shared" si="36"/>
        <v>3.357423836932798</v>
      </c>
      <c r="AF35" s="11">
        <f t="shared" si="28"/>
        <v>3.8286126782452587</v>
      </c>
      <c r="AG35" s="11">
        <f t="shared" si="29"/>
        <v>4.39557172108934</v>
      </c>
      <c r="AH35" s="11">
        <f t="shared" si="30"/>
        <v>2.043232910186104</v>
      </c>
      <c r="AI35" s="11">
        <f t="shared" si="31"/>
        <v>4.413654914715579</v>
      </c>
      <c r="AJ35" s="11">
        <f t="shared" si="32"/>
        <v>2.7095990883374568</v>
      </c>
      <c r="AK35" s="11">
        <f>AD35</f>
        <v>3.871201010907891</v>
      </c>
      <c r="AL35" s="11">
        <f aca="true" t="shared" si="38" ref="AL35:AQ35">LN(W35)</f>
        <v>3.044522437723423</v>
      </c>
      <c r="AM35" s="11">
        <f t="shared" si="38"/>
        <v>3.713572066704308</v>
      </c>
      <c r="AN35" s="11">
        <f t="shared" si="38"/>
        <v>4.382026634673881</v>
      </c>
      <c r="AO35" s="11">
        <f t="shared" si="38"/>
        <v>2.1972245773362196</v>
      </c>
      <c r="AP35" s="11">
        <f t="shared" si="38"/>
        <v>4.465908118654584</v>
      </c>
      <c r="AQ35" s="11">
        <f t="shared" si="38"/>
        <v>3.258096538021482</v>
      </c>
      <c r="AS35" s="1">
        <f aca="true" t="shared" si="39" ref="AS35:AX35">(AE35-AL35)^2</f>
        <v>0.09790728562718465</v>
      </c>
      <c r="AT35" s="1">
        <f t="shared" si="39"/>
        <v>0.013234342303715943</v>
      </c>
      <c r="AU35" s="1">
        <f t="shared" si="39"/>
        <v>0.000183469366002238</v>
      </c>
      <c r="AV35" s="1">
        <f t="shared" si="39"/>
        <v>0.02371343355167199</v>
      </c>
      <c r="AW35" s="1">
        <f t="shared" si="39"/>
        <v>0.002730397321891214</v>
      </c>
      <c r="AX35" s="1">
        <f t="shared" si="39"/>
        <v>0.3008494523098799</v>
      </c>
    </row>
    <row r="36" spans="7:36" ht="12.75">
      <c r="G36">
        <f t="shared" si="37"/>
        <v>54</v>
      </c>
      <c r="H36" s="9">
        <f t="shared" si="25"/>
        <v>26.737501894726833</v>
      </c>
      <c r="I36" s="9">
        <f t="shared" si="14"/>
        <v>43.5580745819612</v>
      </c>
      <c r="J36" s="9">
        <f t="shared" si="15"/>
        <v>79.53060860818191</v>
      </c>
      <c r="K36" s="9">
        <f t="shared" si="16"/>
        <v>7.565165634477857</v>
      </c>
      <c r="L36" s="9">
        <f t="shared" si="17"/>
        <v>81.10398419788567</v>
      </c>
      <c r="M36" s="9">
        <f t="shared" si="18"/>
        <v>14.753268854036513</v>
      </c>
      <c r="N36" s="9"/>
      <c r="O36" s="9">
        <f t="shared" si="19"/>
        <v>26.737501894726833</v>
      </c>
      <c r="P36" s="9">
        <f t="shared" si="20"/>
        <v>43.5580745819612</v>
      </c>
      <c r="Q36" s="9">
        <f t="shared" si="21"/>
        <v>79.53060860818191</v>
      </c>
      <c r="R36" s="9">
        <f t="shared" si="22"/>
        <v>7.565165634477857</v>
      </c>
      <c r="S36" s="9">
        <f t="shared" si="23"/>
        <v>81.10398419788567</v>
      </c>
      <c r="T36" s="9">
        <f t="shared" si="24"/>
        <v>14.753268854036513</v>
      </c>
      <c r="U36" s="9"/>
      <c r="AD36" s="11">
        <f t="shared" si="27"/>
        <v>3.9889840465642745</v>
      </c>
      <c r="AE36" s="11">
        <f t="shared" si="36"/>
        <v>3.286067145272545</v>
      </c>
      <c r="AF36" s="11">
        <f t="shared" si="28"/>
        <v>3.7740950955718016</v>
      </c>
      <c r="AG36" s="11">
        <f t="shared" si="29"/>
        <v>4.376141961500833</v>
      </c>
      <c r="AH36" s="11">
        <f t="shared" si="30"/>
        <v>2.0235542418423833</v>
      </c>
      <c r="AI36" s="11">
        <f t="shared" si="31"/>
        <v>4.3957320868923055</v>
      </c>
      <c r="AJ36" s="11">
        <f t="shared" si="32"/>
        <v>2.6914646754551743</v>
      </c>
    </row>
    <row r="37" spans="7:36" ht="12.75">
      <c r="G37">
        <f t="shared" si="37"/>
        <v>60</v>
      </c>
      <c r="H37" s="9">
        <f t="shared" si="25"/>
        <v>25.014730095860322</v>
      </c>
      <c r="I37" s="9">
        <f t="shared" si="14"/>
        <v>41.36340899297081</v>
      </c>
      <c r="J37" s="9">
        <f t="shared" si="15"/>
        <v>78.02915457425678</v>
      </c>
      <c r="K37" s="9">
        <f t="shared" si="16"/>
        <v>7.420566201725324</v>
      </c>
      <c r="L37" s="9">
        <f t="shared" si="17"/>
        <v>79.68846451838448</v>
      </c>
      <c r="M37" s="9">
        <f t="shared" si="18"/>
        <v>14.492818786395196</v>
      </c>
      <c r="N37" s="9"/>
      <c r="O37" s="9">
        <f t="shared" si="19"/>
        <v>25.014730095860322</v>
      </c>
      <c r="P37" s="9">
        <f t="shared" si="20"/>
        <v>41.36340899297081</v>
      </c>
      <c r="Q37" s="9">
        <f t="shared" si="21"/>
        <v>78.02915457425678</v>
      </c>
      <c r="R37" s="9">
        <f t="shared" si="22"/>
        <v>7.420566201725324</v>
      </c>
      <c r="S37" s="9">
        <f t="shared" si="23"/>
        <v>79.68846451838448</v>
      </c>
      <c r="T37" s="9">
        <f t="shared" si="24"/>
        <v>14.492818786395196</v>
      </c>
      <c r="U37" s="9"/>
      <c r="AD37" s="11">
        <f t="shared" si="27"/>
        <v>4.0943445622221</v>
      </c>
      <c r="AE37" s="11">
        <f t="shared" si="36"/>
        <v>3.219464855190187</v>
      </c>
      <c r="AF37" s="11">
        <f t="shared" si="28"/>
        <v>3.722396649264239</v>
      </c>
      <c r="AG37" s="11">
        <f t="shared" si="29"/>
        <v>4.357082533445558</v>
      </c>
      <c r="AH37" s="11">
        <f t="shared" si="30"/>
        <v>2.0042553617781707</v>
      </c>
      <c r="AI37" s="11">
        <f t="shared" si="31"/>
        <v>4.378124839039614</v>
      </c>
      <c r="AJ37" s="11">
        <f t="shared" si="32"/>
        <v>2.673653270636038</v>
      </c>
    </row>
    <row r="38" spans="7:36" ht="12.75">
      <c r="G38">
        <f t="shared" si="37"/>
        <v>66</v>
      </c>
      <c r="H38" s="9">
        <f t="shared" si="25"/>
        <v>23.500525698904482</v>
      </c>
      <c r="I38" s="9">
        <f t="shared" si="14"/>
        <v>39.37929066429759</v>
      </c>
      <c r="J38" s="9">
        <f t="shared" si="15"/>
        <v>76.58334182953213</v>
      </c>
      <c r="K38" s="9">
        <f t="shared" si="16"/>
        <v>7.281390798309619</v>
      </c>
      <c r="L38" s="9">
        <f t="shared" si="17"/>
        <v>78.3215078056707</v>
      </c>
      <c r="M38" s="9">
        <f t="shared" si="18"/>
        <v>14.241405019231893</v>
      </c>
      <c r="N38" s="9"/>
      <c r="O38" s="9">
        <f t="shared" si="19"/>
        <v>23.500525698904482</v>
      </c>
      <c r="P38" s="9">
        <f t="shared" si="20"/>
        <v>39.37929066429759</v>
      </c>
      <c r="Q38" s="9">
        <f t="shared" si="21"/>
        <v>76.58334182953213</v>
      </c>
      <c r="R38" s="9">
        <f t="shared" si="22"/>
        <v>7.281390798309619</v>
      </c>
      <c r="S38" s="9">
        <f t="shared" si="23"/>
        <v>78.3215078056707</v>
      </c>
      <c r="T38" s="9">
        <f t="shared" si="24"/>
        <v>14.241405019231893</v>
      </c>
      <c r="U38" s="9"/>
      <c r="AD38" s="11">
        <f t="shared" si="27"/>
        <v>4.189654742026425</v>
      </c>
      <c r="AE38" s="11">
        <f t="shared" si="36"/>
        <v>3.157022791066053</v>
      </c>
      <c r="AF38" s="11">
        <f t="shared" si="28"/>
        <v>3.6732400604610818</v>
      </c>
      <c r="AG38" s="11">
        <f t="shared" si="29"/>
        <v>4.338379583508252</v>
      </c>
      <c r="AH38" s="11">
        <f t="shared" si="30"/>
        <v>1.985321887685915</v>
      </c>
      <c r="AI38" s="11">
        <f t="shared" si="31"/>
        <v>4.3608222498968825</v>
      </c>
      <c r="AJ38" s="11">
        <f t="shared" si="32"/>
        <v>2.656153568197445</v>
      </c>
    </row>
    <row r="39" spans="7:36" ht="12.75">
      <c r="G39">
        <f t="shared" si="37"/>
        <v>72</v>
      </c>
      <c r="H39" s="9">
        <f t="shared" si="25"/>
        <v>22.159175206532055</v>
      </c>
      <c r="I39" s="9">
        <f t="shared" si="14"/>
        <v>37.576807865280585</v>
      </c>
      <c r="J39" s="9">
        <f t="shared" si="15"/>
        <v>75.19013368631472</v>
      </c>
      <c r="K39" s="9">
        <f t="shared" si="16"/>
        <v>7.147339853884088</v>
      </c>
      <c r="L39" s="9">
        <f t="shared" si="17"/>
        <v>77.00065709366737</v>
      </c>
      <c r="M39" s="9">
        <f t="shared" si="18"/>
        <v>13.998565300543426</v>
      </c>
      <c r="N39" s="9"/>
      <c r="O39" s="9">
        <f t="shared" si="19"/>
        <v>22.159175206532055</v>
      </c>
      <c r="P39" s="9">
        <f t="shared" si="20"/>
        <v>37.576807865280585</v>
      </c>
      <c r="Q39" s="9">
        <f t="shared" si="21"/>
        <v>75.19013368631472</v>
      </c>
      <c r="R39" s="9">
        <f t="shared" si="22"/>
        <v>7.147339853884088</v>
      </c>
      <c r="S39" s="9">
        <f t="shared" si="23"/>
        <v>77.00065709366737</v>
      </c>
      <c r="T39" s="9">
        <f t="shared" si="24"/>
        <v>13.998565300543426</v>
      </c>
      <c r="U39" s="9"/>
      <c r="AD39" s="11">
        <f t="shared" si="27"/>
        <v>4.276666119016055</v>
      </c>
      <c r="AE39" s="11">
        <f t="shared" si="36"/>
        <v>3.0982516412645658</v>
      </c>
      <c r="AF39" s="11">
        <f t="shared" si="28"/>
        <v>3.6263870479954083</v>
      </c>
      <c r="AG39" s="11">
        <f t="shared" si="29"/>
        <v>4.320020021368335</v>
      </c>
      <c r="AH39" s="11">
        <f t="shared" si="30"/>
        <v>1.9667402390709166</v>
      </c>
      <c r="AI39" s="11">
        <f t="shared" si="31"/>
        <v>4.343813955501264</v>
      </c>
      <c r="AJ39" s="11">
        <f t="shared" si="32"/>
        <v>2.6389548458313627</v>
      </c>
    </row>
    <row r="40" spans="7:36" ht="12.75">
      <c r="G40">
        <f t="shared" si="37"/>
        <v>78</v>
      </c>
      <c r="H40" s="9">
        <f t="shared" si="25"/>
        <v>20.96267859955332</v>
      </c>
      <c r="I40" s="9">
        <f t="shared" si="14"/>
        <v>35.93211060911527</v>
      </c>
      <c r="J40" s="9">
        <f t="shared" si="15"/>
        <v>73.84671048308263</v>
      </c>
      <c r="K40" s="9">
        <f t="shared" si="16"/>
        <v>7.018135459758539</v>
      </c>
      <c r="L40" s="9">
        <f t="shared" si="17"/>
        <v>75.72361840923006</v>
      </c>
      <c r="M40" s="9">
        <f t="shared" si="18"/>
        <v>13.763868378395578</v>
      </c>
      <c r="N40" s="9"/>
      <c r="O40" s="9">
        <f t="shared" si="19"/>
        <v>20.96267859955332</v>
      </c>
      <c r="P40" s="9">
        <f t="shared" si="20"/>
        <v>35.93211060911527</v>
      </c>
      <c r="Q40" s="9">
        <f t="shared" si="21"/>
        <v>73.84671048308263</v>
      </c>
      <c r="R40" s="9">
        <f t="shared" si="22"/>
        <v>7.018135459758539</v>
      </c>
      <c r="S40" s="9">
        <f t="shared" si="23"/>
        <v>75.72361840923006</v>
      </c>
      <c r="T40" s="9">
        <f t="shared" si="24"/>
        <v>13.763868378395578</v>
      </c>
      <c r="U40" s="9"/>
      <c r="AD40" s="11">
        <f t="shared" si="27"/>
        <v>4.356708826689592</v>
      </c>
      <c r="AE40" s="11">
        <f t="shared" si="36"/>
        <v>3.042743647067872</v>
      </c>
      <c r="AF40" s="11">
        <f t="shared" si="28"/>
        <v>3.5816313416521943</v>
      </c>
      <c r="AG40" s="11">
        <f t="shared" si="29"/>
        <v>4.30199146476368</v>
      </c>
      <c r="AH40" s="11">
        <f t="shared" si="30"/>
        <v>1.9484975787357242</v>
      </c>
      <c r="AI40" s="11">
        <f t="shared" si="31"/>
        <v>4.3270901119034155</v>
      </c>
      <c r="AJ40" s="11">
        <f t="shared" si="32"/>
        <v>2.622046925145801</v>
      </c>
    </row>
    <row r="41" spans="7:36" ht="12.75">
      <c r="G41">
        <f t="shared" si="37"/>
        <v>84</v>
      </c>
      <c r="H41" s="9">
        <f t="shared" si="25"/>
        <v>19.888773553369127</v>
      </c>
      <c r="I41" s="9">
        <f t="shared" si="14"/>
        <v>34.42534936820801</v>
      </c>
      <c r="J41" s="9">
        <f t="shared" si="15"/>
        <v>72.55045053676245</v>
      </c>
      <c r="K41" s="9">
        <f t="shared" si="16"/>
        <v>6.893519445746507</v>
      </c>
      <c r="L41" s="9">
        <f t="shared" si="17"/>
        <v>74.48824747664308</v>
      </c>
      <c r="M41" s="9">
        <f t="shared" si="18"/>
        <v>13.536911445071635</v>
      </c>
      <c r="N41" s="9"/>
      <c r="O41" s="9">
        <f t="shared" si="19"/>
        <v>19.888773553369127</v>
      </c>
      <c r="P41" s="9">
        <f t="shared" si="20"/>
        <v>34.42534936820801</v>
      </c>
      <c r="Q41" s="9">
        <f t="shared" si="21"/>
        <v>72.55045053676245</v>
      </c>
      <c r="R41" s="9">
        <f t="shared" si="22"/>
        <v>6.893519445746507</v>
      </c>
      <c r="S41" s="9">
        <f t="shared" si="23"/>
        <v>74.48824747664308</v>
      </c>
      <c r="T41" s="9">
        <f t="shared" si="24"/>
        <v>13.536911445071635</v>
      </c>
      <c r="U41" s="9"/>
      <c r="AD41" s="11">
        <f t="shared" si="27"/>
        <v>4.430816798843313</v>
      </c>
      <c r="AE41" s="11">
        <f t="shared" si="36"/>
        <v>2.9901554294951076</v>
      </c>
      <c r="AF41" s="11">
        <f t="shared" si="28"/>
        <v>3.5387931932402874</v>
      </c>
      <c r="AG41" s="11">
        <f t="shared" si="29"/>
        <v>4.284282189328316</v>
      </c>
      <c r="AH41" s="11">
        <f t="shared" si="30"/>
        <v>1.9305817595070516</v>
      </c>
      <c r="AI41" s="11">
        <f t="shared" si="31"/>
        <v>4.310641360949992</v>
      </c>
      <c r="AJ41" s="11">
        <f t="shared" si="32"/>
        <v>2.6054201354870195</v>
      </c>
    </row>
    <row r="42" spans="7:36" ht="12.75">
      <c r="G42">
        <f t="shared" si="37"/>
        <v>90</v>
      </c>
      <c r="H42" s="9">
        <f t="shared" si="25"/>
        <v>18.919537367545498</v>
      </c>
      <c r="I42" s="9">
        <f t="shared" si="14"/>
        <v>33.039870063690024</v>
      </c>
      <c r="J42" s="9">
        <f t="shared" si="15"/>
        <v>71.29891306651241</v>
      </c>
      <c r="K42" s="9">
        <f t="shared" si="16"/>
        <v>6.773251658326222</v>
      </c>
      <c r="L42" s="9">
        <f t="shared" si="17"/>
        <v>73.29253770265846</v>
      </c>
      <c r="M42" s="9">
        <f t="shared" si="18"/>
        <v>13.317317829984631</v>
      </c>
      <c r="N42" s="9"/>
      <c r="O42" s="9">
        <f t="shared" si="19"/>
        <v>18.919537367545498</v>
      </c>
      <c r="P42" s="9">
        <f t="shared" si="20"/>
        <v>33.039870063690024</v>
      </c>
      <c r="Q42" s="9">
        <f t="shared" si="21"/>
        <v>71.29891306651241</v>
      </c>
      <c r="R42" s="9">
        <f t="shared" si="22"/>
        <v>6.773251658326222</v>
      </c>
      <c r="S42" s="9">
        <f t="shared" si="23"/>
        <v>73.29253770265846</v>
      </c>
      <c r="T42" s="9">
        <f t="shared" si="24"/>
        <v>13.317317829984631</v>
      </c>
      <c r="U42" s="9"/>
      <c r="AD42" s="11">
        <f t="shared" si="27"/>
        <v>4.499809670330265</v>
      </c>
      <c r="AE42" s="11">
        <f t="shared" si="36"/>
        <v>2.9401951112922973</v>
      </c>
      <c r="AF42" s="11">
        <f t="shared" si="28"/>
        <v>3.4977150159480113</v>
      </c>
      <c r="AG42" s="11">
        <f t="shared" si="29"/>
        <v>4.266881082795109</v>
      </c>
      <c r="AH42" s="11">
        <f t="shared" si="30"/>
        <v>1.9129812756514903</v>
      </c>
      <c r="AI42" s="11">
        <f t="shared" si="31"/>
        <v>4.294458798835083</v>
      </c>
      <c r="AJ42" s="11">
        <f t="shared" si="32"/>
        <v>2.5890652807205</v>
      </c>
    </row>
    <row r="43" spans="7:36" ht="12.75">
      <c r="G43">
        <f t="shared" si="37"/>
        <v>96</v>
      </c>
      <c r="H43" s="9">
        <f t="shared" si="25"/>
        <v>18.040378691096578</v>
      </c>
      <c r="I43" s="9">
        <f t="shared" si="14"/>
        <v>31.76159592444706</v>
      </c>
      <c r="J43" s="9">
        <f t="shared" si="15"/>
        <v>70.08982285498097</v>
      </c>
      <c r="K43" s="9">
        <f t="shared" si="16"/>
        <v>6.657108415951323</v>
      </c>
      <c r="L43" s="9">
        <f t="shared" si="17"/>
        <v>72.13460930046092</v>
      </c>
      <c r="M43" s="9">
        <f t="shared" si="18"/>
        <v>13.104734913556351</v>
      </c>
      <c r="N43" s="9"/>
      <c r="O43" s="9">
        <f t="shared" si="19"/>
        <v>18.040378691096578</v>
      </c>
      <c r="P43" s="9">
        <f t="shared" si="20"/>
        <v>31.76159592444706</v>
      </c>
      <c r="Q43" s="9">
        <f t="shared" si="21"/>
        <v>70.08982285498097</v>
      </c>
      <c r="R43" s="9">
        <f t="shared" si="22"/>
        <v>6.657108415951323</v>
      </c>
      <c r="S43" s="9">
        <f t="shared" si="23"/>
        <v>72.13460930046092</v>
      </c>
      <c r="T43" s="9">
        <f t="shared" si="24"/>
        <v>13.104734913556351</v>
      </c>
      <c r="U43" s="9"/>
      <c r="AD43" s="11">
        <f t="shared" si="27"/>
        <v>4.564348191467836</v>
      </c>
      <c r="AE43" s="11">
        <f t="shared" si="36"/>
        <v>2.892612506160084</v>
      </c>
      <c r="AF43" s="11">
        <f t="shared" si="28"/>
        <v>3.4582578846267684</v>
      </c>
      <c r="AG43" s="11">
        <f t="shared" si="29"/>
        <v>4.249777603115416</v>
      </c>
      <c r="AH43" s="11">
        <f t="shared" si="30"/>
        <v>1.8956852184933601</v>
      </c>
      <c r="AI43" s="11">
        <f t="shared" si="31"/>
        <v>4.278533947156006</v>
      </c>
      <c r="AJ43" s="11">
        <f t="shared" si="32"/>
        <v>2.572973608684965</v>
      </c>
    </row>
    <row r="44" spans="7:36" ht="12.75">
      <c r="G44">
        <f t="shared" si="37"/>
        <v>102</v>
      </c>
      <c r="H44" s="9">
        <f t="shared" si="25"/>
        <v>17.239297881660505</v>
      </c>
      <c r="I44" s="9">
        <f t="shared" si="14"/>
        <v>30.57854749236327</v>
      </c>
      <c r="J44" s="9">
        <f t="shared" si="15"/>
        <v>68.92105644423091</v>
      </c>
      <c r="K44" s="9">
        <f t="shared" si="16"/>
        <v>6.544881120606251</v>
      </c>
      <c r="L44" s="9">
        <f t="shared" si="17"/>
        <v>71.0126994285632</v>
      </c>
      <c r="M44" s="9">
        <f t="shared" si="18"/>
        <v>12.898832237760155</v>
      </c>
      <c r="N44" s="9"/>
      <c r="O44" s="9">
        <f t="shared" si="19"/>
        <v>17.239297881660505</v>
      </c>
      <c r="P44" s="9">
        <f t="shared" si="20"/>
        <v>30.57854749236327</v>
      </c>
      <c r="Q44" s="9">
        <f t="shared" si="21"/>
        <v>68.92105644423091</v>
      </c>
      <c r="R44" s="9">
        <f t="shared" si="22"/>
        <v>6.544881120606251</v>
      </c>
      <c r="S44" s="9">
        <f t="shared" si="23"/>
        <v>71.0126994285632</v>
      </c>
      <c r="T44" s="9">
        <f t="shared" si="24"/>
        <v>12.898832237760155</v>
      </c>
      <c r="U44" s="9"/>
      <c r="AD44" s="11">
        <f t="shared" si="27"/>
        <v>4.624972813284271</v>
      </c>
      <c r="AE44" s="11">
        <f t="shared" si="36"/>
        <v>2.8471915382844357</v>
      </c>
      <c r="AF44" s="11">
        <f t="shared" si="28"/>
        <v>3.4202987007581473</v>
      </c>
      <c r="AG44" s="11">
        <f t="shared" si="29"/>
        <v>4.2329617401004445</v>
      </c>
      <c r="AH44" s="11">
        <f t="shared" si="30"/>
        <v>1.8786832358059598</v>
      </c>
      <c r="AI44" s="11">
        <f t="shared" si="31"/>
        <v>4.262858726237876</v>
      </c>
      <c r="AJ44" s="11">
        <f t="shared" si="32"/>
        <v>2.5571367830654244</v>
      </c>
    </row>
    <row r="45" spans="7:36" ht="12.75">
      <c r="G45">
        <f t="shared" si="37"/>
        <v>108</v>
      </c>
      <c r="H45" s="9">
        <f t="shared" si="25"/>
        <v>16.506336048169867</v>
      </c>
      <c r="I45" s="9">
        <f t="shared" si="14"/>
        <v>29.48046604778187</v>
      </c>
      <c r="J45" s="9">
        <f t="shared" si="15"/>
        <v>67.79062969013066</v>
      </c>
      <c r="K45" s="9">
        <f t="shared" si="16"/>
        <v>6.436375007473919</v>
      </c>
      <c r="L45" s="9">
        <f t="shared" si="17"/>
        <v>69.9251532358269</v>
      </c>
      <c r="M45" s="9">
        <f t="shared" si="18"/>
        <v>12.699299792032273</v>
      </c>
      <c r="N45" s="9"/>
      <c r="O45" s="9">
        <f t="shared" si="19"/>
        <v>16.506336048169867</v>
      </c>
      <c r="P45" s="9">
        <f t="shared" si="20"/>
        <v>29.48046604778187</v>
      </c>
      <c r="Q45" s="9">
        <f t="shared" si="21"/>
        <v>67.79062969013066</v>
      </c>
      <c r="R45" s="9">
        <f t="shared" si="22"/>
        <v>6.436375007473919</v>
      </c>
      <c r="S45" s="9">
        <f t="shared" si="23"/>
        <v>69.9251532358269</v>
      </c>
      <c r="T45" s="9">
        <f t="shared" si="24"/>
        <v>12.699299792032273</v>
      </c>
      <c r="U45" s="9"/>
      <c r="AD45" s="11">
        <f t="shared" si="27"/>
        <v>4.68213122712422</v>
      </c>
      <c r="AE45" s="11">
        <f t="shared" si="36"/>
        <v>2.803744310115669</v>
      </c>
      <c r="AF45" s="11">
        <f t="shared" si="28"/>
        <v>3.3837278761440004</v>
      </c>
      <c r="AG45" s="11">
        <f t="shared" si="29"/>
        <v>4.216423980234822</v>
      </c>
      <c r="AH45" s="11">
        <f t="shared" si="30"/>
        <v>1.8619654945976682</v>
      </c>
      <c r="AI45" s="11">
        <f t="shared" si="31"/>
        <v>4.2474254305168255</v>
      </c>
      <c r="AJ45" s="11">
        <f t="shared" si="32"/>
        <v>2.541546857458936</v>
      </c>
    </row>
    <row r="46" spans="7:36" ht="12.75">
      <c r="G46">
        <f t="shared" si="37"/>
        <v>114</v>
      </c>
      <c r="H46" s="9">
        <f t="shared" si="25"/>
        <v>15.833158911525224</v>
      </c>
      <c r="I46" s="9">
        <f t="shared" si="14"/>
        <v>28.458515359496168</v>
      </c>
      <c r="J46" s="9">
        <f t="shared" si="15"/>
        <v>66.69668652176027</v>
      </c>
      <c r="K46" s="9">
        <f t="shared" si="16"/>
        <v>6.331408016948907</v>
      </c>
      <c r="L46" s="9">
        <f t="shared" si="17"/>
        <v>68.87041571693473</v>
      </c>
      <c r="M46" s="9">
        <f t="shared" si="18"/>
        <v>12.505846455851298</v>
      </c>
      <c r="N46" s="9"/>
      <c r="O46" s="9">
        <f t="shared" si="19"/>
        <v>15.833158911525224</v>
      </c>
      <c r="P46" s="9">
        <f t="shared" si="20"/>
        <v>28.458515359496168</v>
      </c>
      <c r="Q46" s="9">
        <f t="shared" si="21"/>
        <v>66.69668652176027</v>
      </c>
      <c r="R46" s="9">
        <f t="shared" si="22"/>
        <v>6.331408016948907</v>
      </c>
      <c r="S46" s="9">
        <f t="shared" si="23"/>
        <v>68.87041571693473</v>
      </c>
      <c r="T46" s="9">
        <f t="shared" si="24"/>
        <v>12.505846455851298</v>
      </c>
      <c r="U46" s="9"/>
      <c r="AD46" s="11">
        <f t="shared" si="27"/>
        <v>4.736198448394496</v>
      </c>
      <c r="AE46" s="11">
        <f t="shared" si="36"/>
        <v>2.7621064061976117</v>
      </c>
      <c r="AF46" s="11">
        <f t="shared" si="28"/>
        <v>3.3484474254365146</v>
      </c>
      <c r="AG46" s="11">
        <f t="shared" si="29"/>
        <v>4.2001552743526895</v>
      </c>
      <c r="AH46" s="11">
        <f t="shared" si="30"/>
        <v>1.845522646957921</v>
      </c>
      <c r="AI46" s="11">
        <f t="shared" si="31"/>
        <v>4.232226705794156</v>
      </c>
      <c r="AJ46" s="11">
        <f t="shared" si="32"/>
        <v>2.526196251431106</v>
      </c>
    </row>
    <row r="47" spans="7:36" ht="12.75">
      <c r="G47">
        <f t="shared" si="37"/>
        <v>120</v>
      </c>
      <c r="H47" s="9">
        <f t="shared" si="25"/>
        <v>15.212738503482374</v>
      </c>
      <c r="I47" s="9">
        <f t="shared" si="14"/>
        <v>27.50504339001655</v>
      </c>
      <c r="J47" s="9">
        <f t="shared" si="15"/>
        <v>65.63748877187662</v>
      </c>
      <c r="K47" s="9">
        <f t="shared" si="16"/>
        <v>6.229809775253492</v>
      </c>
      <c r="L47" s="9">
        <f t="shared" si="17"/>
        <v>67.84702429401227</v>
      </c>
      <c r="M47" s="9">
        <f t="shared" si="18"/>
        <v>12.318198581530547</v>
      </c>
      <c r="N47" s="9"/>
      <c r="O47" s="9">
        <f t="shared" si="19"/>
        <v>15.212738503482374</v>
      </c>
      <c r="P47" s="9">
        <f t="shared" si="20"/>
        <v>27.50504339001655</v>
      </c>
      <c r="Q47" s="9">
        <f t="shared" si="21"/>
        <v>65.63748877187662</v>
      </c>
      <c r="R47" s="9">
        <f t="shared" si="22"/>
        <v>6.229809775253492</v>
      </c>
      <c r="S47" s="9">
        <f t="shared" si="23"/>
        <v>67.84702429401227</v>
      </c>
      <c r="T47" s="9">
        <f t="shared" si="24"/>
        <v>12.318198581530547</v>
      </c>
      <c r="U47" s="9"/>
      <c r="AD47" s="11">
        <f t="shared" si="27"/>
        <v>4.787491742782046</v>
      </c>
      <c r="AE47" s="11">
        <f t="shared" si="36"/>
        <v>2.722133136316127</v>
      </c>
      <c r="AF47" s="11">
        <f t="shared" si="28"/>
        <v>3.3143693838581365</v>
      </c>
      <c r="AG47" s="11">
        <f t="shared" si="29"/>
        <v>4.184147007901333</v>
      </c>
      <c r="AH47" s="11">
        <f t="shared" si="30"/>
        <v>1.8293457986660235</v>
      </c>
      <c r="AI47" s="11">
        <f t="shared" si="31"/>
        <v>4.217255528193294</v>
      </c>
      <c r="AJ47" s="11">
        <f t="shared" si="32"/>
        <v>2.5110777283827175</v>
      </c>
    </row>
    <row r="48" spans="7:36" ht="12.75">
      <c r="G48">
        <f t="shared" si="37"/>
        <v>126</v>
      </c>
      <c r="H48" s="9">
        <f t="shared" si="25"/>
        <v>14.639106879234216</v>
      </c>
      <c r="I48" s="9">
        <f t="shared" si="14"/>
        <v>26.61339035078567</v>
      </c>
      <c r="J48" s="9">
        <f t="shared" si="15"/>
        <v>64.61140696123333</v>
      </c>
      <c r="K48" s="9">
        <f t="shared" si="16"/>
        <v>6.1314206716501545</v>
      </c>
      <c r="L48" s="9">
        <f t="shared" si="17"/>
        <v>66.8536020499733</v>
      </c>
      <c r="M48" s="9">
        <f t="shared" si="18"/>
        <v>12.136098702713824</v>
      </c>
      <c r="N48" s="9"/>
      <c r="O48" s="9">
        <f t="shared" si="19"/>
        <v>14.639106879234216</v>
      </c>
      <c r="P48" s="9">
        <f t="shared" si="20"/>
        <v>26.61339035078567</v>
      </c>
      <c r="Q48" s="9">
        <f t="shared" si="21"/>
        <v>64.61140696123333</v>
      </c>
      <c r="R48" s="9">
        <f t="shared" si="22"/>
        <v>6.1314206716501545</v>
      </c>
      <c r="S48" s="9">
        <f t="shared" si="23"/>
        <v>66.8536020499733</v>
      </c>
      <c r="T48" s="9">
        <f t="shared" si="24"/>
        <v>12.136098702713824</v>
      </c>
      <c r="U48" s="9"/>
      <c r="AD48" s="11">
        <f t="shared" si="27"/>
        <v>4.836281906951478</v>
      </c>
      <c r="AE48" s="11">
        <f t="shared" si="36"/>
        <v>2.6836965011554645</v>
      </c>
      <c r="AF48" s="11">
        <f t="shared" si="28"/>
        <v>3.281414485772145</v>
      </c>
      <c r="AG48" s="11">
        <f t="shared" si="29"/>
        <v>4.1683909735477</v>
      </c>
      <c r="AH48" s="11">
        <f t="shared" si="30"/>
        <v>1.8134264802988773</v>
      </c>
      <c r="AI48" s="11">
        <f t="shared" si="31"/>
        <v>4.202505184668864</v>
      </c>
      <c r="AJ48" s="11">
        <f t="shared" si="32"/>
        <v>2.4961843750647255</v>
      </c>
    </row>
    <row r="49" spans="7:36" ht="12.75">
      <c r="G49">
        <f t="shared" si="37"/>
        <v>132</v>
      </c>
      <c r="H49" s="9">
        <f t="shared" si="25"/>
        <v>14.107163526282775</v>
      </c>
      <c r="I49" s="9">
        <f t="shared" si="14"/>
        <v>25.777732919660167</v>
      </c>
      <c r="J49" s="9">
        <f t="shared" si="15"/>
        <v>63.61691193398412</v>
      </c>
      <c r="K49" s="9">
        <f t="shared" si="16"/>
        <v>6.036091021737572</v>
      </c>
      <c r="L49" s="9">
        <f t="shared" si="17"/>
        <v>65.88885154775421</v>
      </c>
      <c r="M49" s="9">
        <f t="shared" si="18"/>
        <v>11.959304355756236</v>
      </c>
      <c r="N49" s="9"/>
      <c r="O49" s="9">
        <f t="shared" si="19"/>
        <v>14.107163526282775</v>
      </c>
      <c r="P49" s="9">
        <f t="shared" si="20"/>
        <v>25.777732919660167</v>
      </c>
      <c r="Q49" s="9">
        <f t="shared" si="21"/>
        <v>63.61691193398412</v>
      </c>
      <c r="R49" s="9">
        <f t="shared" si="22"/>
        <v>6.036091021737572</v>
      </c>
      <c r="S49" s="9">
        <f t="shared" si="23"/>
        <v>65.88885154775421</v>
      </c>
      <c r="T49" s="9">
        <f t="shared" si="24"/>
        <v>11.959304355756236</v>
      </c>
      <c r="U49" s="9"/>
      <c r="AD49" s="11">
        <f t="shared" si="27"/>
        <v>4.882801922586371</v>
      </c>
      <c r="AE49" s="11">
        <f t="shared" si="36"/>
        <v>2.646682719879067</v>
      </c>
      <c r="AF49" s="11">
        <f t="shared" si="28"/>
        <v>3.2495110541429795</v>
      </c>
      <c r="AG49" s="11">
        <f t="shared" si="29"/>
        <v>4.152879345909736</v>
      </c>
      <c r="AH49" s="11">
        <f t="shared" si="30"/>
        <v>1.797756620602634</v>
      </c>
      <c r="AI49" s="11">
        <f t="shared" si="31"/>
        <v>4.187969254932488</v>
      </c>
      <c r="AJ49" s="11">
        <f t="shared" si="32"/>
        <v>2.481509582596453</v>
      </c>
    </row>
    <row r="50" spans="7:36" ht="12.75">
      <c r="G50">
        <f t="shared" si="37"/>
        <v>138</v>
      </c>
      <c r="H50" s="9">
        <f t="shared" si="25"/>
        <v>13.612523290309866</v>
      </c>
      <c r="I50" s="9">
        <f t="shared" si="14"/>
        <v>24.992956914203308</v>
      </c>
      <c r="J50" s="9">
        <f t="shared" si="15"/>
        <v>62.65256725386061</v>
      </c>
      <c r="K50" s="9">
        <f t="shared" si="16"/>
        <v>5.943680307604696</v>
      </c>
      <c r="L50" s="9">
        <f t="shared" si="17"/>
        <v>64.95154917709553</v>
      </c>
      <c r="M50" s="9">
        <f t="shared" si="18"/>
        <v>11.78758700264406</v>
      </c>
      <c r="N50" s="9"/>
      <c r="O50" s="9">
        <f t="shared" si="19"/>
        <v>13.612523290309866</v>
      </c>
      <c r="P50" s="9">
        <f t="shared" si="20"/>
        <v>24.992956914203308</v>
      </c>
      <c r="Q50" s="9">
        <f t="shared" si="21"/>
        <v>62.65256725386061</v>
      </c>
      <c r="R50" s="9">
        <f t="shared" si="22"/>
        <v>5.943680307604696</v>
      </c>
      <c r="S50" s="9">
        <f t="shared" si="23"/>
        <v>64.95154917709553</v>
      </c>
      <c r="T50" s="9">
        <f t="shared" si="24"/>
        <v>11.78758700264406</v>
      </c>
      <c r="U50" s="9"/>
      <c r="AD50" s="11">
        <f t="shared" si="27"/>
        <v>4.927253685157205</v>
      </c>
      <c r="AE50" s="11">
        <f t="shared" si="36"/>
        <v>2.610990199207835</v>
      </c>
      <c r="AF50" s="11">
        <f t="shared" si="28"/>
        <v>3.2185940617448323</v>
      </c>
      <c r="AG50" s="11">
        <f t="shared" si="29"/>
        <v>4.137604658217767</v>
      </c>
      <c r="AH50" s="11">
        <f t="shared" si="30"/>
        <v>1.7823285219186902</v>
      </c>
      <c r="AI50" s="11">
        <f t="shared" si="31"/>
        <v>4.173641594673506</v>
      </c>
      <c r="AJ50" s="11">
        <f t="shared" si="32"/>
        <v>2.4670470288565416</v>
      </c>
    </row>
    <row r="51" spans="7:36" ht="12.75">
      <c r="G51">
        <f t="shared" si="37"/>
        <v>144</v>
      </c>
      <c r="H51" s="9">
        <f t="shared" si="25"/>
        <v>13.151395210372883</v>
      </c>
      <c r="I51" s="9">
        <f t="shared" si="14"/>
        <v>24.25455253579998</v>
      </c>
      <c r="J51" s="9">
        <f t="shared" si="15"/>
        <v>61.717022281604024</v>
      </c>
      <c r="K51" s="9">
        <f t="shared" si="16"/>
        <v>5.854056486730432</v>
      </c>
      <c r="L51" s="9">
        <f t="shared" si="17"/>
        <v>64.04053997707526</v>
      </c>
      <c r="M51" s="9">
        <f t="shared" si="18"/>
        <v>11.620731045392429</v>
      </c>
      <c r="N51" s="9"/>
      <c r="O51" s="9">
        <f t="shared" si="19"/>
        <v>13.151395210372883</v>
      </c>
      <c r="P51" s="9">
        <f t="shared" si="20"/>
        <v>24.25455253579998</v>
      </c>
      <c r="Q51" s="9">
        <f t="shared" si="21"/>
        <v>61.717022281604024</v>
      </c>
      <c r="R51" s="9">
        <f t="shared" si="22"/>
        <v>5.854056486730432</v>
      </c>
      <c r="S51" s="9">
        <f t="shared" si="23"/>
        <v>64.04053997707526</v>
      </c>
      <c r="T51" s="9">
        <f t="shared" si="24"/>
        <v>11.620731045392429</v>
      </c>
      <c r="U51" s="9"/>
      <c r="AD51" s="11">
        <f t="shared" si="27"/>
        <v>4.969813299576001</v>
      </c>
      <c r="AE51" s="11">
        <f t="shared" si="36"/>
        <v>2.576527852643732</v>
      </c>
      <c r="AF51" s="11">
        <f t="shared" si="28"/>
        <v>3.188604333198827</v>
      </c>
      <c r="AG51" s="11">
        <f t="shared" si="29"/>
        <v>4.122559780731687</v>
      </c>
      <c r="AH51" s="11">
        <f t="shared" si="30"/>
        <v>1.767134837476716</v>
      </c>
      <c r="AI51" s="11">
        <f t="shared" si="31"/>
        <v>4.159516319964847</v>
      </c>
      <c r="AJ51" s="11">
        <f t="shared" si="32"/>
        <v>2.4527906621292193</v>
      </c>
    </row>
    <row r="52" spans="7:36" ht="12.75">
      <c r="G52">
        <f t="shared" si="37"/>
        <v>150</v>
      </c>
      <c r="H52" s="9">
        <f t="shared" si="25"/>
        <v>12.720485174142155</v>
      </c>
      <c r="I52" s="9">
        <f t="shared" si="14"/>
        <v>23.558527650641878</v>
      </c>
      <c r="J52" s="9">
        <f t="shared" si="15"/>
        <v>60.809005863489816</v>
      </c>
      <c r="K52" s="9">
        <f t="shared" si="16"/>
        <v>5.7670953624804575</v>
      </c>
      <c r="L52" s="9">
        <f t="shared" si="17"/>
        <v>63.154732888329484</v>
      </c>
      <c r="M52" s="9">
        <f t="shared" si="18"/>
        <v>11.458532922983249</v>
      </c>
      <c r="N52" s="9"/>
      <c r="O52" s="9">
        <f t="shared" si="19"/>
        <v>12.720485174142155</v>
      </c>
      <c r="P52" s="9">
        <f t="shared" si="20"/>
        <v>23.558527650641878</v>
      </c>
      <c r="Q52" s="9">
        <f t="shared" si="21"/>
        <v>60.809005863489816</v>
      </c>
      <c r="R52" s="9">
        <f t="shared" si="22"/>
        <v>5.7670953624804575</v>
      </c>
      <c r="S52" s="9">
        <f t="shared" si="23"/>
        <v>63.154732888329484</v>
      </c>
      <c r="T52" s="9">
        <f t="shared" si="24"/>
        <v>11.458532922983249</v>
      </c>
      <c r="U52" s="9"/>
      <c r="AD52" s="11">
        <f t="shared" si="27"/>
        <v>5.0106352940962555</v>
      </c>
      <c r="AE52" s="11">
        <f t="shared" si="36"/>
        <v>2.5432136998058033</v>
      </c>
      <c r="AF52" s="11">
        <f t="shared" si="28"/>
        <v>3.159487863224547</v>
      </c>
      <c r="AG52" s="11">
        <f t="shared" si="29"/>
        <v>4.107737900757796</v>
      </c>
      <c r="AH52" s="11">
        <f t="shared" si="30"/>
        <v>1.7521685503870494</v>
      </c>
      <c r="AI52" s="11">
        <f t="shared" si="31"/>
        <v>4.145587792755028</v>
      </c>
      <c r="AJ52" s="11">
        <f t="shared" si="32"/>
        <v>2.438734685900005</v>
      </c>
    </row>
    <row r="53" spans="7:36" ht="12.75">
      <c r="G53">
        <f t="shared" si="37"/>
        <v>156</v>
      </c>
      <c r="H53" s="9">
        <f t="shared" si="25"/>
        <v>12.316917103204219</v>
      </c>
      <c r="I53" s="9">
        <f t="shared" si="14"/>
        <v>22.90133558546913</v>
      </c>
      <c r="J53" s="9">
        <f t="shared" si="15"/>
        <v>59.92732056892249</v>
      </c>
      <c r="K53" s="9">
        <f t="shared" si="16"/>
        <v>5.682680009889816</v>
      </c>
      <c r="L53" s="9">
        <f t="shared" si="17"/>
        <v>62.293096393924294</v>
      </c>
      <c r="M53" s="9">
        <f t="shared" si="18"/>
        <v>11.300800282889785</v>
      </c>
      <c r="N53" s="9"/>
      <c r="O53" s="9">
        <f t="shared" si="19"/>
        <v>12.316917103204219</v>
      </c>
      <c r="P53" s="9">
        <f t="shared" si="20"/>
        <v>22.90133558546913</v>
      </c>
      <c r="Q53" s="9">
        <f t="shared" si="21"/>
        <v>59.92732056892249</v>
      </c>
      <c r="R53" s="9">
        <f t="shared" si="22"/>
        <v>5.682680009889816</v>
      </c>
      <c r="S53" s="9">
        <f t="shared" si="23"/>
        <v>62.293096393924294</v>
      </c>
      <c r="T53" s="9">
        <f t="shared" si="24"/>
        <v>11.300800282889785</v>
      </c>
      <c r="U53" s="9"/>
      <c r="AD53" s="11">
        <f t="shared" si="27"/>
        <v>5.049856007249537</v>
      </c>
      <c r="AE53" s="11">
        <f t="shared" si="36"/>
        <v>2.510973691661812</v>
      </c>
      <c r="AF53" s="11">
        <f t="shared" si="28"/>
        <v>3.1311952313690714</v>
      </c>
      <c r="AG53" s="11">
        <f t="shared" si="29"/>
        <v>4.093132504125073</v>
      </c>
      <c r="AH53" s="11">
        <f t="shared" si="30"/>
        <v>1.7374229541820807</v>
      </c>
      <c r="AI53" s="11">
        <f t="shared" si="31"/>
        <v>4.131850607356711</v>
      </c>
      <c r="AJ53" s="11">
        <f t="shared" si="32"/>
        <v>2.4248735447052425</v>
      </c>
    </row>
    <row r="54" spans="7:36" ht="12.75">
      <c r="G54">
        <f t="shared" si="37"/>
        <v>162</v>
      </c>
      <c r="H54" s="9">
        <f t="shared" si="25"/>
        <v>11.938168679800345</v>
      </c>
      <c r="I54" s="9">
        <f t="shared" si="14"/>
        <v>22.27981468064963</v>
      </c>
      <c r="J54" s="9">
        <f t="shared" si="15"/>
        <v>59.070837422169156</v>
      </c>
      <c r="K54" s="9">
        <f t="shared" si="16"/>
        <v>5.60070025114835</v>
      </c>
      <c r="L54" s="9">
        <f t="shared" si="17"/>
        <v>61.454654512261115</v>
      </c>
      <c r="M54" s="9">
        <f t="shared" si="18"/>
        <v>11.147351220098468</v>
      </c>
      <c r="N54" s="9"/>
      <c r="O54" s="9">
        <f t="shared" si="19"/>
        <v>11.938168679800345</v>
      </c>
      <c r="P54" s="9">
        <f t="shared" si="20"/>
        <v>22.27981468064963</v>
      </c>
      <c r="Q54" s="9">
        <f t="shared" si="21"/>
        <v>59.070837422169156</v>
      </c>
      <c r="R54" s="9">
        <f t="shared" si="22"/>
        <v>5.60070025114835</v>
      </c>
      <c r="S54" s="9">
        <f t="shared" si="23"/>
        <v>61.454654512261115</v>
      </c>
      <c r="T54" s="9">
        <f t="shared" si="24"/>
        <v>11.147351220098468</v>
      </c>
      <c r="U54" s="9"/>
      <c r="AD54" s="11">
        <f t="shared" si="27"/>
        <v>5.087596335232384</v>
      </c>
      <c r="AE54" s="11">
        <f t="shared" si="36"/>
        <v>2.4797407192998726</v>
      </c>
      <c r="AF54" s="11">
        <f t="shared" si="28"/>
        <v>3.10368109727986</v>
      </c>
      <c r="AG54" s="11">
        <f t="shared" si="29"/>
        <v>4.078737357994838</v>
      </c>
      <c r="AH54" s="11">
        <f t="shared" si="30"/>
        <v>1.722891634771568</v>
      </c>
      <c r="AI54" s="11">
        <f t="shared" si="31"/>
        <v>4.118299577850818</v>
      </c>
      <c r="AJ54" s="11">
        <f t="shared" si="32"/>
        <v>2.411201910949018</v>
      </c>
    </row>
    <row r="55" spans="7:74" s="1" customFormat="1" ht="12.75">
      <c r="G55" s="1">
        <f t="shared" si="37"/>
        <v>168</v>
      </c>
      <c r="H55" s="10">
        <f t="shared" si="25"/>
        <v>11.582018578308821</v>
      </c>
      <c r="I55" s="10">
        <f t="shared" si="14"/>
        <v>21.69113742602942</v>
      </c>
      <c r="J55" s="10">
        <f t="shared" si="15"/>
        <v>58.23849107949289</v>
      </c>
      <c r="K55" s="10">
        <f t="shared" si="16"/>
        <v>5.521052175841135</v>
      </c>
      <c r="L55" s="10">
        <f t="shared" si="17"/>
        <v>60.638483109288266</v>
      </c>
      <c r="M55" s="10">
        <f t="shared" si="18"/>
        <v>10.998013577298265</v>
      </c>
      <c r="N55" s="10"/>
      <c r="O55" s="9">
        <f t="shared" si="19"/>
        <v>11.582018578308821</v>
      </c>
      <c r="P55" s="9">
        <f t="shared" si="20"/>
        <v>21.69113742602942</v>
      </c>
      <c r="Q55" s="9">
        <f t="shared" si="21"/>
        <v>58.23849107949289</v>
      </c>
      <c r="R55" s="9">
        <f t="shared" si="22"/>
        <v>5.521052175841135</v>
      </c>
      <c r="S55" s="9">
        <f t="shared" si="23"/>
        <v>60.638483109288266</v>
      </c>
      <c r="T55" s="9">
        <f t="shared" si="24"/>
        <v>10.998013577298265</v>
      </c>
      <c r="U55" s="10"/>
      <c r="W55" s="1">
        <v>17</v>
      </c>
      <c r="X55" s="1">
        <v>22</v>
      </c>
      <c r="Y55" s="1">
        <f>I11*100</f>
        <v>47</v>
      </c>
      <c r="Z55" s="1">
        <f>J11*100</f>
        <v>8</v>
      </c>
      <c r="AA55" s="1">
        <f>K11*100</f>
        <v>63</v>
      </c>
      <c r="AB55" s="1">
        <f>L11*100</f>
        <v>11</v>
      </c>
      <c r="AD55" s="11">
        <f t="shared" si="27"/>
        <v>5.123963979403259</v>
      </c>
      <c r="AE55" s="11">
        <f t="shared" si="36"/>
        <v>2.4494537728697283</v>
      </c>
      <c r="AF55" s="11">
        <f t="shared" si="28"/>
        <v>3.0769037635758547</v>
      </c>
      <c r="AG55" s="11">
        <f t="shared" si="29"/>
        <v>4.064546494890242</v>
      </c>
      <c r="AH55" s="11">
        <f t="shared" si="30"/>
        <v>1.7085684536903505</v>
      </c>
      <c r="AI55" s="11">
        <f t="shared" si="31"/>
        <v>4.104929726332726</v>
      </c>
      <c r="AJ55" s="11">
        <f t="shared" si="32"/>
        <v>2.3977146726091623</v>
      </c>
      <c r="AK55" s="11">
        <f>AD55</f>
        <v>5.123963979403259</v>
      </c>
      <c r="AL55" s="11">
        <f aca="true" t="shared" si="40" ref="AL55:AQ55">LN(W55)</f>
        <v>2.833213344056216</v>
      </c>
      <c r="AM55" s="11">
        <f t="shared" si="40"/>
        <v>3.091042453358316</v>
      </c>
      <c r="AN55" s="11">
        <f t="shared" si="40"/>
        <v>3.8501476017100584</v>
      </c>
      <c r="AO55" s="11">
        <f t="shared" si="40"/>
        <v>2.0794415416798357</v>
      </c>
      <c r="AP55" s="11">
        <f t="shared" si="40"/>
        <v>4.143134726391533</v>
      </c>
      <c r="AQ55" s="11">
        <f t="shared" si="40"/>
        <v>2.3978952727983707</v>
      </c>
      <c r="AS55" s="1">
        <f aca="true" t="shared" si="41" ref="AS55:AX55">(AE55-AL55)^2</f>
        <v>0.14727140847723702</v>
      </c>
      <c r="AT55" s="1">
        <f t="shared" si="41"/>
        <v>0.00019990254876467713</v>
      </c>
      <c r="AU55" s="1">
        <f t="shared" si="41"/>
        <v>0.04596688539688762</v>
      </c>
      <c r="AV55" s="1">
        <f t="shared" si="41"/>
        <v>0.13754684739485648</v>
      </c>
      <c r="AW55" s="1">
        <f t="shared" si="41"/>
        <v>0.0014596220294934262</v>
      </c>
      <c r="AX55" s="1">
        <f t="shared" si="41"/>
        <v>3.2616428342110575E-08</v>
      </c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7:36" ht="12.75">
      <c r="G56">
        <f t="shared" si="37"/>
        <v>174</v>
      </c>
      <c r="H56" s="9">
        <f t="shared" si="25"/>
        <v>11.246502868530882</v>
      </c>
      <c r="I56" s="9">
        <f t="shared" si="14"/>
        <v>21.132767452806526</v>
      </c>
      <c r="J56" s="9">
        <f t="shared" si="15"/>
        <v>57.42927540836445</v>
      </c>
      <c r="K56" s="9">
        <f t="shared" si="16"/>
        <v>5.443637701551167</v>
      </c>
      <c r="L56" s="9">
        <f t="shared" si="17"/>
        <v>59.84370650072322</v>
      </c>
      <c r="M56" s="9">
        <f t="shared" si="18"/>
        <v>10.852624300577327</v>
      </c>
      <c r="N56" s="9"/>
      <c r="O56" s="9">
        <f t="shared" si="19"/>
        <v>11.246502868530882</v>
      </c>
      <c r="P56" s="9">
        <f t="shared" si="20"/>
        <v>21.132767452806526</v>
      </c>
      <c r="Q56" s="9">
        <f t="shared" si="21"/>
        <v>57.42927540836445</v>
      </c>
      <c r="R56" s="9">
        <f t="shared" si="22"/>
        <v>5.443637701551167</v>
      </c>
      <c r="S56" s="9">
        <f t="shared" si="23"/>
        <v>59.84370650072322</v>
      </c>
      <c r="T56" s="9">
        <f t="shared" si="24"/>
        <v>10.852624300577327</v>
      </c>
      <c r="U56" s="9"/>
      <c r="AD56" s="11">
        <f t="shared" si="27"/>
        <v>5.159055299214529</v>
      </c>
      <c r="AE56" s="11">
        <f t="shared" si="36"/>
        <v>2.4200572241940588</v>
      </c>
      <c r="AF56" s="11">
        <f t="shared" si="28"/>
        <v>3.0508247957354895</v>
      </c>
      <c r="AG56" s="11">
        <f t="shared" si="29"/>
        <v>4.050554197843179</v>
      </c>
      <c r="AH56" s="11">
        <f t="shared" si="30"/>
        <v>1.6944475325289594</v>
      </c>
      <c r="AI56" s="11">
        <f t="shared" si="31"/>
        <v>4.091736271933891</v>
      </c>
      <c r="AJ56" s="11">
        <f t="shared" si="32"/>
        <v>2.384406921761341</v>
      </c>
    </row>
    <row r="57" spans="7:36" ht="12.75">
      <c r="G57">
        <f t="shared" si="37"/>
        <v>180</v>
      </c>
      <c r="H57" s="9">
        <f aca="true" t="shared" si="42" ref="H57:H88">100*cc/(cc+eone+kk*G57)</f>
        <v>10.929878783276369</v>
      </c>
      <c r="I57" s="9">
        <f aca="true" t="shared" si="43" ref="I57:I88">100*(cc+ccthree)/(cc+ccthree+eone+kk*G57)</f>
        <v>20.602423001353824</v>
      </c>
      <c r="J57" s="9">
        <f aca="true" t="shared" si="44" ref="J57:J88">100*(cc+retestb)/(cc+retestb+eone+kk*G57)</f>
        <v>56.642239430180396</v>
      </c>
      <c r="K57" s="9">
        <f aca="true" t="shared" si="45" ref="K57:K88">100*(cc)/(cc+eone+etwo+kk*G57)</f>
        <v>5.368364170917425</v>
      </c>
      <c r="L57" s="9">
        <f aca="true" t="shared" si="46" ref="L57:L88">100*(cc+ccthree+retestb)/(cc+ccthree+retestb+eone+kk*G57)</f>
        <v>59.069494318022066</v>
      </c>
      <c r="M57" s="9">
        <f aca="true" t="shared" si="47" ref="M57:M88">100*(cc+ccthree)/(cc+ccthree+eone+etwo+kk*G57)</f>
        <v>10.711028845557413</v>
      </c>
      <c r="N57" s="9"/>
      <c r="O57" s="9">
        <f aca="true" t="shared" si="48" ref="O57:O88">100*(cc+guess*kk*G57)/(cc+eone+kk*G57)</f>
        <v>10.929878783276369</v>
      </c>
      <c r="P57" s="9">
        <f aca="true" t="shared" si="49" ref="P57:P88">100*(cc+ccthree+kk*guess*G57)/(cc+ccthree+eone+kk*G57)</f>
        <v>20.602423001353824</v>
      </c>
      <c r="Q57" s="9">
        <f aca="true" t="shared" si="50" ref="Q57:Q88">100*(cc+retestb+guess*kk*G57)/(cc+retestb+eone+kk*G57)</f>
        <v>56.642239430180396</v>
      </c>
      <c r="R57" s="9">
        <f aca="true" t="shared" si="51" ref="R57:R88">100*(cc+guess*kk*G57)/(cc+eone+etwo+kk*G57)</f>
        <v>5.368364170917425</v>
      </c>
      <c r="S57" s="9">
        <f aca="true" t="shared" si="52" ref="S57:S88">100*(cc+ccthree+retestb+kk*guess*G57)/(cc+ccthree+retestb+eone+kk*G57)</f>
        <v>59.069494318022066</v>
      </c>
      <c r="T57" s="9">
        <f aca="true" t="shared" si="53" ref="T57:T88">100*(cc+ccthree+kk*guess*G57)/(cc+ccthree+etwo+eone+kk*G57)</f>
        <v>10.711028845557413</v>
      </c>
      <c r="U57" s="9"/>
      <c r="AD57" s="11">
        <f t="shared" si="27"/>
        <v>5.19295685089021</v>
      </c>
      <c r="AE57" s="11">
        <f t="shared" si="36"/>
        <v>2.3915002118503135</v>
      </c>
      <c r="AF57" s="11">
        <f t="shared" si="28"/>
        <v>3.025408690303621</v>
      </c>
      <c r="AG57" s="11">
        <f t="shared" si="29"/>
        <v>4.036754986566084</v>
      </c>
      <c r="AH57" s="11">
        <f t="shared" si="30"/>
        <v>1.6805232384482758</v>
      </c>
      <c r="AI57" s="11">
        <f t="shared" si="31"/>
        <v>4.07871462055831</v>
      </c>
      <c r="AJ57" s="11">
        <f t="shared" si="32"/>
        <v>2.3712739438567687</v>
      </c>
    </row>
    <row r="58" spans="7:36" ht="12.75">
      <c r="G58">
        <f t="shared" si="37"/>
        <v>186</v>
      </c>
      <c r="H58" s="9">
        <f t="shared" si="42"/>
        <v>10.630594438693032</v>
      </c>
      <c r="I58" s="9">
        <f t="shared" si="43"/>
        <v>20.0980457552066</v>
      </c>
      <c r="J58" s="9">
        <f t="shared" si="44"/>
        <v>55.87648359208779</v>
      </c>
      <c r="K58" s="9">
        <f t="shared" si="45"/>
        <v>5.295143981667767</v>
      </c>
      <c r="L58" s="9">
        <f t="shared" si="46"/>
        <v>58.31505861451589</v>
      </c>
      <c r="M58" s="9">
        <f t="shared" si="47"/>
        <v>10.573080629419023</v>
      </c>
      <c r="N58" s="9"/>
      <c r="O58" s="9">
        <f t="shared" si="48"/>
        <v>10.630594438693032</v>
      </c>
      <c r="P58" s="9">
        <f t="shared" si="49"/>
        <v>20.0980457552066</v>
      </c>
      <c r="Q58" s="9">
        <f t="shared" si="50"/>
        <v>55.87648359208779</v>
      </c>
      <c r="R58" s="9">
        <f t="shared" si="51"/>
        <v>5.295143981667767</v>
      </c>
      <c r="S58" s="9">
        <f t="shared" si="52"/>
        <v>58.31505861451589</v>
      </c>
      <c r="T58" s="9">
        <f t="shared" si="53"/>
        <v>10.573080629419023</v>
      </c>
      <c r="U58" s="9"/>
      <c r="AD58" s="11">
        <f t="shared" si="27"/>
        <v>5.225746673713202</v>
      </c>
      <c r="AE58" s="11">
        <f t="shared" si="36"/>
        <v>2.363736111645756</v>
      </c>
      <c r="AF58" s="11">
        <f t="shared" si="28"/>
        <v>3.000622584229141</v>
      </c>
      <c r="AG58" s="11">
        <f t="shared" si="29"/>
        <v>4.023143604564909</v>
      </c>
      <c r="AH58" s="11">
        <f t="shared" si="30"/>
        <v>1.6667901706889179</v>
      </c>
      <c r="AI58" s="11">
        <f t="shared" si="31"/>
        <v>4.06586035527868</v>
      </c>
      <c r="AJ58" s="11">
        <f t="shared" si="32"/>
        <v>2.358311207694926</v>
      </c>
    </row>
    <row r="59" spans="7:36" ht="12.75">
      <c r="G59">
        <f t="shared" si="37"/>
        <v>192</v>
      </c>
      <c r="H59" s="9">
        <f t="shared" si="42"/>
        <v>10.347263396754384</v>
      </c>
      <c r="I59" s="9">
        <f t="shared" si="43"/>
        <v>19.617774143589283</v>
      </c>
      <c r="J59" s="9">
        <f t="shared" si="44"/>
        <v>55.131156337185814</v>
      </c>
      <c r="K59" s="9">
        <f t="shared" si="45"/>
        <v>5.2238942465207785</v>
      </c>
      <c r="L59" s="9">
        <f t="shared" si="46"/>
        <v>57.57965119051324</v>
      </c>
      <c r="M59" s="9">
        <f t="shared" si="47"/>
        <v>10.43864052473253</v>
      </c>
      <c r="N59" s="9"/>
      <c r="O59" s="9">
        <f t="shared" si="48"/>
        <v>10.347263396754384</v>
      </c>
      <c r="P59" s="9">
        <f t="shared" si="49"/>
        <v>19.617774143589283</v>
      </c>
      <c r="Q59" s="9">
        <f t="shared" si="50"/>
        <v>55.131156337185814</v>
      </c>
      <c r="R59" s="9">
        <f t="shared" si="51"/>
        <v>5.2238942465207785</v>
      </c>
      <c r="S59" s="9">
        <f t="shared" si="52"/>
        <v>57.57965119051324</v>
      </c>
      <c r="T59" s="9">
        <f t="shared" si="53"/>
        <v>10.43864052473253</v>
      </c>
      <c r="U59" s="9"/>
      <c r="AD59" s="11">
        <f t="shared" si="27"/>
        <v>5.2574953720277815</v>
      </c>
      <c r="AE59" s="11">
        <f t="shared" si="36"/>
        <v>2.336722078639232</v>
      </c>
      <c r="AF59" s="11">
        <f t="shared" si="28"/>
        <v>2.976435999362491</v>
      </c>
      <c r="AG59" s="11">
        <f t="shared" si="29"/>
        <v>4.009715007117447</v>
      </c>
      <c r="AH59" s="11">
        <f t="shared" si="30"/>
        <v>1.6532431479944858</v>
      </c>
      <c r="AI59" s="11">
        <f t="shared" si="31"/>
        <v>4.053169227342014</v>
      </c>
      <c r="AJ59" s="11">
        <f t="shared" si="32"/>
        <v>2.3455143560379037</v>
      </c>
    </row>
    <row r="60" spans="7:36" ht="12.75">
      <c r="G60">
        <f t="shared" si="37"/>
        <v>198</v>
      </c>
      <c r="H60" s="9">
        <f t="shared" si="42"/>
        <v>10.078643189971887</v>
      </c>
      <c r="I60" s="9">
        <f t="shared" si="43"/>
        <v>19.159920382451556</v>
      </c>
      <c r="J60" s="9">
        <f t="shared" si="44"/>
        <v>54.40545094561142</v>
      </c>
      <c r="K60" s="9">
        <f t="shared" si="45"/>
        <v>5.154536480180555</v>
      </c>
      <c r="L60" s="9">
        <f t="shared" si="46"/>
        <v>56.862561118279686</v>
      </c>
      <c r="M60" s="9">
        <f t="shared" si="47"/>
        <v>10.307576391421101</v>
      </c>
      <c r="N60" s="9"/>
      <c r="O60" s="9">
        <f t="shared" si="48"/>
        <v>10.078643189971887</v>
      </c>
      <c r="P60" s="9">
        <f t="shared" si="49"/>
        <v>19.159920382451556</v>
      </c>
      <c r="Q60" s="9">
        <f t="shared" si="50"/>
        <v>54.40545094561142</v>
      </c>
      <c r="R60" s="9">
        <f t="shared" si="51"/>
        <v>5.154536480180555</v>
      </c>
      <c r="S60" s="9">
        <f t="shared" si="52"/>
        <v>56.862561118279686</v>
      </c>
      <c r="T60" s="9">
        <f t="shared" si="53"/>
        <v>10.307576391421101</v>
      </c>
      <c r="U60" s="9"/>
      <c r="AD60" s="11">
        <f t="shared" si="27"/>
        <v>5.288267030694535</v>
      </c>
      <c r="AE60" s="11">
        <f t="shared" si="36"/>
        <v>2.310418649413813</v>
      </c>
      <c r="AF60" s="11">
        <f t="shared" si="28"/>
        <v>2.9528206171296736</v>
      </c>
      <c r="AG60" s="11">
        <f t="shared" si="29"/>
        <v>3.996464350048184</v>
      </c>
      <c r="AH60" s="11">
        <f t="shared" si="30"/>
        <v>1.639877196875374</v>
      </c>
      <c r="AI60" s="11">
        <f t="shared" si="31"/>
        <v>4.04063714773889</v>
      </c>
      <c r="AJ60" s="11">
        <f t="shared" si="32"/>
        <v>2.332879196817742</v>
      </c>
    </row>
    <row r="61" spans="7:36" ht="12.75">
      <c r="G61">
        <f t="shared" si="37"/>
        <v>204</v>
      </c>
      <c r="H61" s="9">
        <f t="shared" si="42"/>
        <v>9.823617106521306</v>
      </c>
      <c r="I61" s="9">
        <f t="shared" si="43"/>
        <v>18.72295065717889</v>
      </c>
      <c r="J61" s="9">
        <f t="shared" si="44"/>
        <v>53.69860262187294</v>
      </c>
      <c r="K61" s="9">
        <f t="shared" si="45"/>
        <v>5.086996310939437</v>
      </c>
      <c r="L61" s="9">
        <f t="shared" si="46"/>
        <v>56.16311244968407</v>
      </c>
      <c r="M61" s="9">
        <f t="shared" si="47"/>
        <v>10.179762643545486</v>
      </c>
      <c r="N61" s="9"/>
      <c r="O61" s="9">
        <f t="shared" si="48"/>
        <v>9.823617106521306</v>
      </c>
      <c r="P61" s="9">
        <f t="shared" si="49"/>
        <v>18.72295065717889</v>
      </c>
      <c r="Q61" s="9">
        <f t="shared" si="50"/>
        <v>53.69860262187294</v>
      </c>
      <c r="R61" s="9">
        <f t="shared" si="51"/>
        <v>5.086996310939437</v>
      </c>
      <c r="S61" s="9">
        <f t="shared" si="52"/>
        <v>56.16311244968407</v>
      </c>
      <c r="T61" s="9">
        <f t="shared" si="53"/>
        <v>10.179762643545486</v>
      </c>
      <c r="U61" s="9"/>
      <c r="AD61" s="11">
        <f t="shared" si="27"/>
        <v>5.318119993844216</v>
      </c>
      <c r="AE61" s="11">
        <f t="shared" si="36"/>
        <v>2.2847893953318446</v>
      </c>
      <c r="AF61" s="11">
        <f t="shared" si="28"/>
        <v>2.9297500792044238</v>
      </c>
      <c r="AG61" s="11">
        <f t="shared" si="29"/>
        <v>3.983386979237191</v>
      </c>
      <c r="AH61" s="11">
        <f t="shared" si="30"/>
        <v>1.6266875406466235</v>
      </c>
      <c r="AI61" s="11">
        <f t="shared" si="31"/>
        <v>4.02826017929447</v>
      </c>
      <c r="AJ61" s="11">
        <f t="shared" si="32"/>
        <v>2.3204016948923516</v>
      </c>
    </row>
    <row r="62" spans="7:36" ht="12.75">
      <c r="G62">
        <f t="shared" si="37"/>
        <v>210</v>
      </c>
      <c r="H62" s="9">
        <f t="shared" si="42"/>
        <v>9.581178672533714</v>
      </c>
      <c r="I62" s="9">
        <f t="shared" si="43"/>
        <v>18.30546795660813</v>
      </c>
      <c r="J62" s="9">
        <f t="shared" si="44"/>
        <v>53.00988580632394</v>
      </c>
      <c r="K62" s="9">
        <f t="shared" si="45"/>
        <v>5.021203214660805</v>
      </c>
      <c r="L62" s="9">
        <f t="shared" si="46"/>
        <v>55.48066209097414</v>
      </c>
      <c r="M62" s="9">
        <f t="shared" si="47"/>
        <v>10.055079847925212</v>
      </c>
      <c r="N62" s="9"/>
      <c r="O62" s="9">
        <f t="shared" si="48"/>
        <v>9.581178672533714</v>
      </c>
      <c r="P62" s="9">
        <f t="shared" si="49"/>
        <v>18.30546795660813</v>
      </c>
      <c r="Q62" s="9">
        <f t="shared" si="50"/>
        <v>53.00988580632394</v>
      </c>
      <c r="R62" s="9">
        <f t="shared" si="51"/>
        <v>5.021203214660805</v>
      </c>
      <c r="S62" s="9">
        <f t="shared" si="52"/>
        <v>55.48066209097414</v>
      </c>
      <c r="T62" s="9">
        <f t="shared" si="53"/>
        <v>10.055079847925212</v>
      </c>
      <c r="U62" s="9"/>
      <c r="AD62" s="11">
        <f t="shared" si="27"/>
        <v>5.3471075307174685</v>
      </c>
      <c r="AE62" s="11">
        <f t="shared" si="36"/>
        <v>2.2598006191258633</v>
      </c>
      <c r="AF62" s="11">
        <f t="shared" si="28"/>
        <v>2.907199810659974</v>
      </c>
      <c r="AG62" s="11">
        <f t="shared" si="29"/>
        <v>3.970478420806184</v>
      </c>
      <c r="AH62" s="11">
        <f t="shared" si="30"/>
        <v>1.6136695891793496</v>
      </c>
      <c r="AI62" s="11">
        <f t="shared" si="31"/>
        <v>4.016034529243018</v>
      </c>
      <c r="AJ62" s="11">
        <f t="shared" si="32"/>
        <v>2.308077964309466</v>
      </c>
    </row>
    <row r="63" spans="7:36" ht="12.75">
      <c r="G63">
        <f t="shared" si="37"/>
        <v>216</v>
      </c>
      <c r="H63" s="9">
        <f t="shared" si="42"/>
        <v>9.350418376827362</v>
      </c>
      <c r="I63" s="9">
        <f t="shared" si="43"/>
        <v>17.90619715354441</v>
      </c>
      <c r="J63" s="9">
        <f t="shared" si="44"/>
        <v>52.33861169090896</v>
      </c>
      <c r="K63" s="9">
        <f t="shared" si="45"/>
        <v>4.957090269141631</v>
      </c>
      <c r="L63" s="9">
        <f t="shared" si="46"/>
        <v>54.814597830636494</v>
      </c>
      <c r="M63" s="9">
        <f t="shared" si="47"/>
        <v>9.933414351899657</v>
      </c>
      <c r="N63" s="9"/>
      <c r="O63" s="9">
        <f t="shared" si="48"/>
        <v>9.350418376827362</v>
      </c>
      <c r="P63" s="9">
        <f t="shared" si="49"/>
        <v>17.90619715354441</v>
      </c>
      <c r="Q63" s="9">
        <f t="shared" si="50"/>
        <v>52.33861169090896</v>
      </c>
      <c r="R63" s="9">
        <f t="shared" si="51"/>
        <v>4.957090269141631</v>
      </c>
      <c r="S63" s="9">
        <f t="shared" si="52"/>
        <v>54.814597830636494</v>
      </c>
      <c r="T63" s="9">
        <f t="shared" si="53"/>
        <v>9.933414351899657</v>
      </c>
      <c r="U63" s="9"/>
      <c r="AD63" s="11">
        <f t="shared" si="27"/>
        <v>5.375278407684165</v>
      </c>
      <c r="AE63" s="11">
        <f t="shared" si="36"/>
        <v>2.2354210884842596</v>
      </c>
      <c r="AF63" s="11">
        <f t="shared" si="28"/>
        <v>2.88514686262518</v>
      </c>
      <c r="AG63" s="11">
        <f t="shared" si="29"/>
        <v>3.957734371929977</v>
      </c>
      <c r="AH63" s="11">
        <f t="shared" si="30"/>
        <v>1.6008189293107227</v>
      </c>
      <c r="AI63" s="11">
        <f t="shared" si="31"/>
        <v>4.003956542250852</v>
      </c>
      <c r="AJ63" s="11">
        <f t="shared" si="32"/>
        <v>2.295904261041496</v>
      </c>
    </row>
    <row r="64" spans="7:36" ht="12.75">
      <c r="G64">
        <f t="shared" si="37"/>
        <v>222</v>
      </c>
      <c r="H64" s="9">
        <f t="shared" si="42"/>
        <v>9.130512268911382</v>
      </c>
      <c r="I64" s="9">
        <f t="shared" si="43"/>
        <v>17.523971996103167</v>
      </c>
      <c r="J64" s="9">
        <f t="shared" si="44"/>
        <v>51.68412592130034</v>
      </c>
      <c r="K64" s="9">
        <f t="shared" si="45"/>
        <v>4.8945939270562135</v>
      </c>
      <c r="L64" s="9">
        <f t="shared" si="46"/>
        <v>54.16433650762857</v>
      </c>
      <c r="M64" s="9">
        <f t="shared" si="47"/>
        <v>9.814657937790344</v>
      </c>
      <c r="N64" s="9"/>
      <c r="O64" s="9">
        <f t="shared" si="48"/>
        <v>9.130512268911382</v>
      </c>
      <c r="P64" s="9">
        <f t="shared" si="49"/>
        <v>17.523971996103167</v>
      </c>
      <c r="Q64" s="9">
        <f t="shared" si="50"/>
        <v>51.68412592130034</v>
      </c>
      <c r="R64" s="9">
        <f t="shared" si="51"/>
        <v>4.8945939270562135</v>
      </c>
      <c r="S64" s="9">
        <f t="shared" si="52"/>
        <v>54.16433650762857</v>
      </c>
      <c r="T64" s="9">
        <f t="shared" si="53"/>
        <v>9.814657937790344</v>
      </c>
      <c r="U64" s="9"/>
      <c r="AD64" s="11">
        <f t="shared" si="27"/>
        <v>5.402677381872279</v>
      </c>
      <c r="AE64" s="11">
        <f t="shared" si="36"/>
        <v>2.211621801347364</v>
      </c>
      <c r="AF64" s="11">
        <f t="shared" si="28"/>
        <v>2.8635697719192845</v>
      </c>
      <c r="AG64" s="11">
        <f t="shared" si="29"/>
        <v>3.9451506922261017</v>
      </c>
      <c r="AH64" s="11">
        <f t="shared" si="30"/>
        <v>1.5881313158623616</v>
      </c>
      <c r="AI64" s="11">
        <f t="shared" si="31"/>
        <v>3.9920226938556644</v>
      </c>
      <c r="AJ64" s="11">
        <f t="shared" si="32"/>
        <v>2.2838769761573197</v>
      </c>
    </row>
    <row r="65" spans="7:36" ht="12.75">
      <c r="G65">
        <f t="shared" si="37"/>
        <v>228</v>
      </c>
      <c r="H65" s="9">
        <f t="shared" si="42"/>
        <v>8.920712128954138</v>
      </c>
      <c r="I65" s="9">
        <f t="shared" si="43"/>
        <v>17.157723730325586</v>
      </c>
      <c r="J65" s="9">
        <f t="shared" si="44"/>
        <v>51.045806469312204</v>
      </c>
      <c r="K65" s="9">
        <f t="shared" si="45"/>
        <v>4.833653805861704</v>
      </c>
      <c r="L65" s="9">
        <f t="shared" si="46"/>
        <v>53.52932230846274</v>
      </c>
      <c r="M65" s="9">
        <f t="shared" si="47"/>
        <v>9.698707501856369</v>
      </c>
      <c r="N65" s="9"/>
      <c r="O65" s="9">
        <f t="shared" si="48"/>
        <v>8.920712128954138</v>
      </c>
      <c r="P65" s="9">
        <f t="shared" si="49"/>
        <v>17.157723730325586</v>
      </c>
      <c r="Q65" s="9">
        <f t="shared" si="50"/>
        <v>51.045806469312204</v>
      </c>
      <c r="R65" s="9">
        <f t="shared" si="51"/>
        <v>4.833653805861704</v>
      </c>
      <c r="S65" s="9">
        <f t="shared" si="52"/>
        <v>53.52932230846274</v>
      </c>
      <c r="T65" s="9">
        <f t="shared" si="53"/>
        <v>9.698707501856369</v>
      </c>
      <c r="U65" s="9"/>
      <c r="AD65" s="11">
        <f t="shared" si="27"/>
        <v>5.429345628954441</v>
      </c>
      <c r="AE65" s="11">
        <f t="shared" si="36"/>
        <v>2.188375778489812</v>
      </c>
      <c r="AF65" s="11">
        <f t="shared" si="28"/>
        <v>2.842448435513134</v>
      </c>
      <c r="AG65" s="11">
        <f t="shared" si="29"/>
        <v>3.932723395679486</v>
      </c>
      <c r="AH65" s="11">
        <f t="shared" si="30"/>
        <v>1.5756026632214042</v>
      </c>
      <c r="AI65" s="11">
        <f t="shared" si="31"/>
        <v>3.980229584292697</v>
      </c>
      <c r="AJ65" s="11">
        <f t="shared" si="32"/>
        <v>2.271992629399834</v>
      </c>
    </row>
    <row r="66" spans="7:36" ht="12.75">
      <c r="G66">
        <f t="shared" si="37"/>
        <v>234</v>
      </c>
      <c r="H66" s="9">
        <f t="shared" si="42"/>
        <v>8.72033696255223</v>
      </c>
      <c r="I66" s="9">
        <f t="shared" si="43"/>
        <v>16.806471120299758</v>
      </c>
      <c r="J66" s="9">
        <f t="shared" si="44"/>
        <v>50.423061661050276</v>
      </c>
      <c r="K66" s="9">
        <f t="shared" si="45"/>
        <v>4.774212493205304</v>
      </c>
      <c r="L66" s="9">
        <f t="shared" si="46"/>
        <v>52.9090251826907</v>
      </c>
      <c r="M66" s="9">
        <f t="shared" si="47"/>
        <v>9.585464755741047</v>
      </c>
      <c r="N66" s="9"/>
      <c r="O66" s="9">
        <f t="shared" si="48"/>
        <v>8.72033696255223</v>
      </c>
      <c r="P66" s="9">
        <f t="shared" si="49"/>
        <v>16.806471120299758</v>
      </c>
      <c r="Q66" s="9">
        <f t="shared" si="50"/>
        <v>50.423061661050276</v>
      </c>
      <c r="R66" s="9">
        <f t="shared" si="51"/>
        <v>4.774212493205304</v>
      </c>
      <c r="S66" s="9">
        <f t="shared" si="52"/>
        <v>52.9090251826907</v>
      </c>
      <c r="T66" s="9">
        <f t="shared" si="53"/>
        <v>9.585464755741047</v>
      </c>
      <c r="U66" s="9"/>
      <c r="AD66" s="11">
        <f t="shared" si="27"/>
        <v>5.455321115357702</v>
      </c>
      <c r="AE66" s="11">
        <f t="shared" si="36"/>
        <v>2.165657879668808</v>
      </c>
      <c r="AF66" s="11">
        <f t="shared" si="28"/>
        <v>2.821763997976362</v>
      </c>
      <c r="AG66" s="11">
        <f t="shared" si="29"/>
        <v>3.9204486430627723</v>
      </c>
      <c r="AH66" s="11">
        <f t="shared" si="30"/>
        <v>1.5632290374424769</v>
      </c>
      <c r="AI66" s="11">
        <f t="shared" si="31"/>
        <v>3.968573932680745</v>
      </c>
      <c r="AJ66" s="11">
        <f t="shared" si="32"/>
        <v>2.260247863140687</v>
      </c>
    </row>
    <row r="67" spans="7:36" ht="12.75">
      <c r="G67">
        <f t="shared" si="37"/>
        <v>240</v>
      </c>
      <c r="H67" s="9">
        <f t="shared" si="42"/>
        <v>8.528765616574457</v>
      </c>
      <c r="I67" s="9">
        <f t="shared" si="43"/>
        <v>16.469311669537113</v>
      </c>
      <c r="J67" s="9">
        <f t="shared" si="44"/>
        <v>49.81532834765817</v>
      </c>
      <c r="K67" s="9">
        <f t="shared" si="45"/>
        <v>4.716215366514936</v>
      </c>
      <c r="L67" s="9">
        <f t="shared" si="46"/>
        <v>52.302939367293924</v>
      </c>
      <c r="M67" s="9">
        <f t="shared" si="47"/>
        <v>9.47483594859273</v>
      </c>
      <c r="N67" s="9"/>
      <c r="O67" s="9">
        <f t="shared" si="48"/>
        <v>8.528765616574457</v>
      </c>
      <c r="P67" s="9">
        <f t="shared" si="49"/>
        <v>16.469311669537113</v>
      </c>
      <c r="Q67" s="9">
        <f t="shared" si="50"/>
        <v>49.81532834765817</v>
      </c>
      <c r="R67" s="9">
        <f t="shared" si="51"/>
        <v>4.716215366514936</v>
      </c>
      <c r="S67" s="9">
        <f t="shared" si="52"/>
        <v>52.302939367293924</v>
      </c>
      <c r="T67" s="9">
        <f t="shared" si="53"/>
        <v>9.47483594859273</v>
      </c>
      <c r="U67" s="9"/>
      <c r="AD67" s="11">
        <f t="shared" si="27"/>
        <v>5.480638923341991</v>
      </c>
      <c r="AE67" s="11">
        <f t="shared" si="36"/>
        <v>2.1434446401966136</v>
      </c>
      <c r="AF67" s="11">
        <f t="shared" si="28"/>
        <v>2.8014987503312017</v>
      </c>
      <c r="AG67" s="11">
        <f t="shared" si="29"/>
        <v>3.9083227348162226</v>
      </c>
      <c r="AH67" s="11">
        <f t="shared" si="30"/>
        <v>1.5510066488323537</v>
      </c>
      <c r="AI67" s="11">
        <f t="shared" si="31"/>
        <v>3.95705257154311</v>
      </c>
      <c r="AJ67" s="11">
        <f t="shared" si="32"/>
        <v>2.2486394366859055</v>
      </c>
    </row>
    <row r="68" spans="7:36" ht="12.75">
      <c r="G68">
        <f t="shared" si="37"/>
        <v>246</v>
      </c>
      <c r="H68" s="9">
        <f t="shared" si="42"/>
        <v>8.345430347389486</v>
      </c>
      <c r="I68" s="9">
        <f t="shared" si="43"/>
        <v>16.145413878230713</v>
      </c>
      <c r="J68" s="9">
        <f t="shared" si="44"/>
        <v>49.22207020677284</v>
      </c>
      <c r="K68" s="9">
        <f t="shared" si="45"/>
        <v>4.659610425581779</v>
      </c>
      <c r="L68" s="9">
        <f t="shared" si="46"/>
        <v>51.71058201134623</v>
      </c>
      <c r="M68" s="9">
        <f t="shared" si="47"/>
        <v>9.366731608208614</v>
      </c>
      <c r="N68" s="9"/>
      <c r="O68" s="9">
        <f t="shared" si="48"/>
        <v>8.345430347389486</v>
      </c>
      <c r="P68" s="9">
        <f t="shared" si="49"/>
        <v>16.145413878230713</v>
      </c>
      <c r="Q68" s="9">
        <f t="shared" si="50"/>
        <v>49.22207020677284</v>
      </c>
      <c r="R68" s="9">
        <f t="shared" si="51"/>
        <v>4.659610425581779</v>
      </c>
      <c r="S68" s="9">
        <f t="shared" si="52"/>
        <v>51.71058201134623</v>
      </c>
      <c r="T68" s="9">
        <f t="shared" si="53"/>
        <v>9.366731608208614</v>
      </c>
      <c r="U68" s="9"/>
      <c r="AD68" s="11">
        <f t="shared" si="27"/>
        <v>5.5053315359323625</v>
      </c>
      <c r="AE68" s="11">
        <f t="shared" si="36"/>
        <v>2.121714125273591</v>
      </c>
      <c r="AF68" s="11">
        <f t="shared" si="28"/>
        <v>2.781636038953249</v>
      </c>
      <c r="AG68" s="11">
        <f t="shared" si="29"/>
        <v>3.8963421043541597</v>
      </c>
      <c r="AH68" s="11">
        <f t="shared" si="30"/>
        <v>1.5389318449823457</v>
      </c>
      <c r="AI68" s="11">
        <f t="shared" si="31"/>
        <v>3.945662441640598</v>
      </c>
      <c r="AJ68" s="11">
        <f t="shared" si="32"/>
        <v>2.2371642209082614</v>
      </c>
    </row>
    <row r="69" spans="7:36" ht="12.75">
      <c r="G69">
        <f t="shared" si="37"/>
        <v>252</v>
      </c>
      <c r="H69" s="9">
        <f t="shared" si="42"/>
        <v>8.169811201185157</v>
      </c>
      <c r="I69" s="9">
        <f t="shared" si="43"/>
        <v>15.834010396538899</v>
      </c>
      <c r="J69" s="9">
        <f t="shared" si="44"/>
        <v>48.64277616392095</v>
      </c>
      <c r="K69" s="9">
        <f t="shared" si="45"/>
        <v>4.604348137056068</v>
      </c>
      <c r="L69" s="9">
        <f t="shared" si="46"/>
        <v>51.13149189308817</v>
      </c>
      <c r="M69" s="9">
        <f t="shared" si="47"/>
        <v>9.261066299699367</v>
      </c>
      <c r="N69" s="9"/>
      <c r="O69" s="9">
        <f t="shared" si="48"/>
        <v>8.169811201185157</v>
      </c>
      <c r="P69" s="9">
        <f t="shared" si="49"/>
        <v>15.834010396538899</v>
      </c>
      <c r="Q69" s="9">
        <f t="shared" si="50"/>
        <v>48.64277616392095</v>
      </c>
      <c r="R69" s="9">
        <f t="shared" si="51"/>
        <v>4.604348137056068</v>
      </c>
      <c r="S69" s="9">
        <f t="shared" si="52"/>
        <v>51.13149189308817</v>
      </c>
      <c r="T69" s="9">
        <f t="shared" si="53"/>
        <v>9.261066299699367</v>
      </c>
      <c r="U69" s="9"/>
      <c r="AD69" s="11">
        <f t="shared" si="27"/>
        <v>5.529429087511423</v>
      </c>
      <c r="AE69" s="11">
        <f t="shared" si="36"/>
        <v>2.1004457998148327</v>
      </c>
      <c r="AF69" s="11">
        <f t="shared" si="28"/>
        <v>2.7621601833448897</v>
      </c>
      <c r="AG69" s="11">
        <f t="shared" si="29"/>
        <v>3.8845033117676597</v>
      </c>
      <c r="AH69" s="11">
        <f t="shared" si="30"/>
        <v>1.5270011042163538</v>
      </c>
      <c r="AI69" s="11">
        <f t="shared" si="31"/>
        <v>3.934400587095488</v>
      </c>
      <c r="AJ69" s="11">
        <f t="shared" si="32"/>
        <v>2.225819193184142</v>
      </c>
    </row>
    <row r="70" spans="7:36" ht="12.75">
      <c r="G70">
        <f t="shared" si="37"/>
        <v>258</v>
      </c>
      <c r="H70" s="9">
        <f t="shared" si="42"/>
        <v>8.001431089218737</v>
      </c>
      <c r="I70" s="9">
        <f t="shared" si="43"/>
        <v>15.534391955209255</v>
      </c>
      <c r="J70" s="9">
        <f t="shared" si="44"/>
        <v>48.076958924090036</v>
      </c>
      <c r="K70" s="9">
        <f t="shared" si="45"/>
        <v>4.550381289878734</v>
      </c>
      <c r="L70" s="9">
        <f t="shared" si="46"/>
        <v>50.56522822224912</v>
      </c>
      <c r="M70" s="9">
        <f t="shared" si="47"/>
        <v>9.157758400306422</v>
      </c>
      <c r="N70" s="9"/>
      <c r="O70" s="9">
        <f t="shared" si="48"/>
        <v>8.001431089218737</v>
      </c>
      <c r="P70" s="9">
        <f t="shared" si="49"/>
        <v>15.534391955209255</v>
      </c>
      <c r="Q70" s="9">
        <f t="shared" si="50"/>
        <v>48.076958924090036</v>
      </c>
      <c r="R70" s="9">
        <f t="shared" si="51"/>
        <v>4.550381289878734</v>
      </c>
      <c r="S70" s="9">
        <f t="shared" si="52"/>
        <v>50.56522822224912</v>
      </c>
      <c r="T70" s="9">
        <f t="shared" si="53"/>
        <v>9.157758400306422</v>
      </c>
      <c r="U70" s="9"/>
      <c r="AD70" s="11">
        <f t="shared" si="27"/>
        <v>5.552959584921617</v>
      </c>
      <c r="AE70" s="11">
        <f t="shared" si="36"/>
        <v>2.0796204118339583</v>
      </c>
      <c r="AF70" s="11">
        <f t="shared" si="28"/>
        <v>2.7430564017641874</v>
      </c>
      <c r="AG70" s="11">
        <f t="shared" si="29"/>
        <v>3.8728030378956597</v>
      </c>
      <c r="AH70" s="11">
        <f t="shared" si="30"/>
        <v>1.5152110294251855</v>
      </c>
      <c r="AI70" s="11">
        <f t="shared" si="31"/>
        <v>3.923264150787024</v>
      </c>
      <c r="AJ70" s="11">
        <f t="shared" si="32"/>
        <v>2.2146014326144092</v>
      </c>
    </row>
    <row r="71" spans="7:36" ht="12.75">
      <c r="G71">
        <f t="shared" si="37"/>
        <v>264</v>
      </c>
      <c r="H71" s="9">
        <f t="shared" si="42"/>
        <v>7.839851459764902</v>
      </c>
      <c r="I71" s="9">
        <f t="shared" si="43"/>
        <v>15.245901972490747</v>
      </c>
      <c r="J71" s="9">
        <f t="shared" si="44"/>
        <v>47.52415360460657</v>
      </c>
      <c r="K71" s="9">
        <f t="shared" si="45"/>
        <v>4.497664860762059</v>
      </c>
      <c r="L71" s="9">
        <f t="shared" si="46"/>
        <v>50.011369521080994</v>
      </c>
      <c r="M71" s="9">
        <f t="shared" si="47"/>
        <v>9.056729889124604</v>
      </c>
      <c r="N71" s="9"/>
      <c r="O71" s="9">
        <f t="shared" si="48"/>
        <v>7.839851459764902</v>
      </c>
      <c r="P71" s="9">
        <f t="shared" si="49"/>
        <v>15.245901972490747</v>
      </c>
      <c r="Q71" s="9">
        <f t="shared" si="50"/>
        <v>47.52415360460657</v>
      </c>
      <c r="R71" s="9">
        <f t="shared" si="51"/>
        <v>4.497664860762059</v>
      </c>
      <c r="S71" s="9">
        <f t="shared" si="52"/>
        <v>50.011369521080994</v>
      </c>
      <c r="T71" s="9">
        <f t="shared" si="53"/>
        <v>9.056729889124604</v>
      </c>
      <c r="U71" s="9"/>
      <c r="AD71" s="11">
        <f t="shared" si="27"/>
        <v>5.575949103146316</v>
      </c>
      <c r="AE71" s="11">
        <f t="shared" si="36"/>
        <v>2.0592198877242716</v>
      </c>
      <c r="AF71" s="11">
        <f t="shared" si="28"/>
        <v>2.7243107438255336</v>
      </c>
      <c r="AG71" s="11">
        <f t="shared" si="29"/>
        <v>3.861238078738923</v>
      </c>
      <c r="AH71" s="11">
        <f t="shared" si="30"/>
        <v>1.5035583422601293</v>
      </c>
      <c r="AI71" s="11">
        <f t="shared" si="31"/>
        <v>3.9122503700004825</v>
      </c>
      <c r="AJ71" s="11">
        <f t="shared" si="32"/>
        <v>2.2035081155103677</v>
      </c>
    </row>
    <row r="72" spans="7:36" ht="12.75">
      <c r="G72">
        <f t="shared" si="37"/>
        <v>270</v>
      </c>
      <c r="H72" s="9">
        <f t="shared" si="42"/>
        <v>7.6846684840836055</v>
      </c>
      <c r="I72" s="9">
        <f t="shared" si="43"/>
        <v>14.96793175102122</v>
      </c>
      <c r="J72" s="9">
        <f t="shared" si="44"/>
        <v>46.983916461259774</v>
      </c>
      <c r="K72" s="9">
        <f t="shared" si="45"/>
        <v>4.446155888913713</v>
      </c>
      <c r="L72" s="9">
        <f t="shared" si="46"/>
        <v>49.469512578133575</v>
      </c>
      <c r="M72" s="9">
        <f t="shared" si="47"/>
        <v>8.957906150591551</v>
      </c>
      <c r="N72" s="9"/>
      <c r="O72" s="9">
        <f t="shared" si="48"/>
        <v>7.6846684840836055</v>
      </c>
      <c r="P72" s="9">
        <f t="shared" si="49"/>
        <v>14.96793175102122</v>
      </c>
      <c r="Q72" s="9">
        <f t="shared" si="50"/>
        <v>46.983916461259774</v>
      </c>
      <c r="R72" s="9">
        <f t="shared" si="51"/>
        <v>4.446155888913713</v>
      </c>
      <c r="S72" s="9">
        <f t="shared" si="52"/>
        <v>49.469512578133575</v>
      </c>
      <c r="T72" s="9">
        <f t="shared" si="53"/>
        <v>8.957906150591551</v>
      </c>
      <c r="U72" s="9"/>
      <c r="AD72" s="11">
        <f t="shared" si="27"/>
        <v>5.598421958998375</v>
      </c>
      <c r="AE72" s="11">
        <f t="shared" si="36"/>
        <v>2.0392272380098078</v>
      </c>
      <c r="AF72" s="11">
        <f t="shared" si="28"/>
        <v>2.705910029302202</v>
      </c>
      <c r="AG72" s="11">
        <f t="shared" si="29"/>
        <v>3.8498053401933476</v>
      </c>
      <c r="AH72" s="11">
        <f t="shared" si="30"/>
        <v>1.4920398776609503</v>
      </c>
      <c r="AI72" s="11">
        <f t="shared" si="31"/>
        <v>3.9013565723132437</v>
      </c>
      <c r="AJ72" s="11">
        <f t="shared" si="32"/>
        <v>2.192536511127365</v>
      </c>
    </row>
    <row r="73" spans="7:36" ht="12.75">
      <c r="G73">
        <f t="shared" si="37"/>
        <v>276</v>
      </c>
      <c r="H73" s="9">
        <f t="shared" si="42"/>
        <v>7.5355096865683295</v>
      </c>
      <c r="I73" s="9">
        <f t="shared" si="43"/>
        <v>14.699916190741687</v>
      </c>
      <c r="J73" s="9">
        <f t="shared" si="44"/>
        <v>46.455823700334555</v>
      </c>
      <c r="K73" s="9">
        <f t="shared" si="45"/>
        <v>4.395813359271578</v>
      </c>
      <c r="L73" s="9">
        <f t="shared" si="46"/>
        <v>48.93927146931414</v>
      </c>
      <c r="M73" s="9">
        <f t="shared" si="47"/>
        <v>8.861215790703818</v>
      </c>
      <c r="N73" s="9"/>
      <c r="O73" s="9">
        <f t="shared" si="48"/>
        <v>7.5355096865683295</v>
      </c>
      <c r="P73" s="9">
        <f t="shared" si="49"/>
        <v>14.699916190741687</v>
      </c>
      <c r="Q73" s="9">
        <f t="shared" si="50"/>
        <v>46.455823700334555</v>
      </c>
      <c r="R73" s="9">
        <f t="shared" si="51"/>
        <v>4.395813359271578</v>
      </c>
      <c r="S73" s="9">
        <f t="shared" si="52"/>
        <v>48.93927146931414</v>
      </c>
      <c r="T73" s="9">
        <f t="shared" si="53"/>
        <v>8.861215790703818</v>
      </c>
      <c r="U73" s="9"/>
      <c r="AD73" s="11">
        <f t="shared" si="27"/>
        <v>5.62040086571715</v>
      </c>
      <c r="AE73" s="11">
        <f t="shared" si="36"/>
        <v>2.0196264723347106</v>
      </c>
      <c r="AF73" s="11">
        <f t="shared" si="28"/>
        <v>2.687841792458349</v>
      </c>
      <c r="AG73" s="11">
        <f t="shared" si="29"/>
        <v>3.838501833080943</v>
      </c>
      <c r="AH73" s="11">
        <f t="shared" si="30"/>
        <v>1.4806525786954625</v>
      </c>
      <c r="AI73" s="11">
        <f t="shared" si="31"/>
        <v>3.8905801717025428</v>
      </c>
      <c r="AJ73" s="11">
        <f t="shared" si="32"/>
        <v>2.181683977629921</v>
      </c>
    </row>
    <row r="74" spans="7:36" ht="12.75">
      <c r="G74">
        <f t="shared" si="37"/>
        <v>282</v>
      </c>
      <c r="H74" s="9">
        <f t="shared" si="42"/>
        <v>7.392030959873217</v>
      </c>
      <c r="I74" s="9">
        <f t="shared" si="43"/>
        <v>14.44132995429536</v>
      </c>
      <c r="J74" s="9">
        <f t="shared" si="44"/>
        <v>45.93947036986943</v>
      </c>
      <c r="K74" s="9">
        <f t="shared" si="45"/>
        <v>4.346598093582349</v>
      </c>
      <c r="L74" s="9">
        <f t="shared" si="46"/>
        <v>48.42027664123612</v>
      </c>
      <c r="M74" s="9">
        <f t="shared" si="47"/>
        <v>8.766590465008253</v>
      </c>
      <c r="N74" s="9"/>
      <c r="O74" s="9">
        <f t="shared" si="48"/>
        <v>7.392030959873217</v>
      </c>
      <c r="P74" s="9">
        <f t="shared" si="49"/>
        <v>14.44132995429536</v>
      </c>
      <c r="Q74" s="9">
        <f t="shared" si="50"/>
        <v>45.93947036986943</v>
      </c>
      <c r="R74" s="9">
        <f t="shared" si="51"/>
        <v>4.346598093582349</v>
      </c>
      <c r="S74" s="9">
        <f t="shared" si="52"/>
        <v>48.42027664123612</v>
      </c>
      <c r="T74" s="9">
        <f t="shared" si="53"/>
        <v>8.766590465008253</v>
      </c>
      <c r="U74" s="9"/>
      <c r="AD74" s="11">
        <f t="shared" si="27"/>
        <v>5.641907070938114</v>
      </c>
      <c r="AE74" s="11">
        <f t="shared" si="36"/>
        <v>2.000402522625149</v>
      </c>
      <c r="AF74" s="11">
        <f t="shared" si="28"/>
        <v>2.670094231321559</v>
      </c>
      <c r="AG74" s="11">
        <f t="shared" si="29"/>
        <v>3.8273246684585236</v>
      </c>
      <c r="AH74" s="11">
        <f t="shared" si="30"/>
        <v>1.4693934916896239</v>
      </c>
      <c r="AI74" s="11">
        <f t="shared" si="31"/>
        <v>3.879918664860715</v>
      </c>
      <c r="AJ74" s="11">
        <f t="shared" si="32"/>
        <v>2.17094795827345</v>
      </c>
    </row>
    <row r="75" spans="7:36" ht="12.75">
      <c r="G75">
        <f t="shared" si="37"/>
        <v>288</v>
      </c>
      <c r="H75" s="9">
        <f t="shared" si="42"/>
        <v>7.253913914666904</v>
      </c>
      <c r="I75" s="9">
        <f t="shared" si="43"/>
        <v>14.191684030157026</v>
      </c>
      <c r="J75" s="9">
        <f t="shared" si="44"/>
        <v>45.434469324043256</v>
      </c>
      <c r="K75" s="9">
        <f t="shared" si="45"/>
        <v>4.298472648715987</v>
      </c>
      <c r="L75" s="9">
        <f t="shared" si="46"/>
        <v>47.912174052281564</v>
      </c>
      <c r="M75" s="9">
        <f t="shared" si="47"/>
        <v>8.673964717497833</v>
      </c>
      <c r="N75" s="9"/>
      <c r="O75" s="9">
        <f t="shared" si="48"/>
        <v>7.253913914666904</v>
      </c>
      <c r="P75" s="9">
        <f t="shared" si="49"/>
        <v>14.191684030157026</v>
      </c>
      <c r="Q75" s="9">
        <f t="shared" si="50"/>
        <v>45.434469324043256</v>
      </c>
      <c r="R75" s="9">
        <f t="shared" si="51"/>
        <v>4.298472648715987</v>
      </c>
      <c r="S75" s="9">
        <f t="shared" si="52"/>
        <v>47.912174052281564</v>
      </c>
      <c r="T75" s="9">
        <f t="shared" si="53"/>
        <v>8.673964717497833</v>
      </c>
      <c r="U75" s="9"/>
      <c r="AD75" s="11">
        <f t="shared" si="27"/>
        <v>5.662960480135946</v>
      </c>
      <c r="AE75" s="11">
        <f t="shared" si="36"/>
        <v>1.9815411734987172</v>
      </c>
      <c r="AF75" s="11">
        <f t="shared" si="28"/>
        <v>2.652656161378921</v>
      </c>
      <c r="AG75" s="11">
        <f t="shared" si="29"/>
        <v>3.816271053185697</v>
      </c>
      <c r="AH75" s="11">
        <f t="shared" si="30"/>
        <v>1.4582597616287485</v>
      </c>
      <c r="AI75" s="11">
        <f t="shared" si="31"/>
        <v>3.869369627704802</v>
      </c>
      <c r="AJ75" s="11">
        <f t="shared" si="32"/>
        <v>2.1603259777887884</v>
      </c>
    </row>
    <row r="76" spans="7:36" ht="12.75">
      <c r="G76">
        <f t="shared" si="37"/>
        <v>294</v>
      </c>
      <c r="H76" s="9">
        <f t="shared" si="42"/>
        <v>7.120863521049286</v>
      </c>
      <c r="I76" s="9">
        <f t="shared" si="43"/>
        <v>13.950522646181934</v>
      </c>
      <c r="J76" s="9">
        <f t="shared" si="44"/>
        <v>44.94045025512465</v>
      </c>
      <c r="K76" s="9">
        <f t="shared" si="45"/>
        <v>4.25140122166136</v>
      </c>
      <c r="L76" s="9">
        <f t="shared" si="46"/>
        <v>47.41462436718215</v>
      </c>
      <c r="M76" s="9">
        <f t="shared" si="47"/>
        <v>8.583275829613832</v>
      </c>
      <c r="N76" s="9"/>
      <c r="O76" s="9">
        <f t="shared" si="48"/>
        <v>7.120863521049286</v>
      </c>
      <c r="P76" s="9">
        <f t="shared" si="49"/>
        <v>13.950522646181934</v>
      </c>
      <c r="Q76" s="9">
        <f t="shared" si="50"/>
        <v>44.94045025512465</v>
      </c>
      <c r="R76" s="9">
        <f t="shared" si="51"/>
        <v>4.25140122166136</v>
      </c>
      <c r="S76" s="9">
        <f t="shared" si="52"/>
        <v>47.41462436718215</v>
      </c>
      <c r="T76" s="9">
        <f t="shared" si="53"/>
        <v>8.583275829613832</v>
      </c>
      <c r="U76" s="9"/>
      <c r="AD76" s="11">
        <f t="shared" si="27"/>
        <v>5.683579767338681</v>
      </c>
      <c r="AE76" s="11">
        <f t="shared" si="36"/>
        <v>1.963028999116181</v>
      </c>
      <c r="AF76" s="11">
        <f t="shared" si="28"/>
        <v>2.635516973241678</v>
      </c>
      <c r="AG76" s="11">
        <f t="shared" si="29"/>
        <v>3.805338285735134</v>
      </c>
      <c r="AH76" s="11">
        <f t="shared" si="30"/>
        <v>1.4472486278119203</v>
      </c>
      <c r="AI76" s="11">
        <f t="shared" si="31"/>
        <v>3.8589307120683536</v>
      </c>
      <c r="AJ76" s="11">
        <f t="shared" si="32"/>
        <v>2.149815638956728</v>
      </c>
    </row>
    <row r="77" spans="7:36" ht="12.75">
      <c r="G77">
        <f t="shared" si="37"/>
        <v>300</v>
      </c>
      <c r="H77" s="9">
        <f t="shared" si="42"/>
        <v>6.992606004858177</v>
      </c>
      <c r="I77" s="9">
        <f t="shared" si="43"/>
        <v>13.717420492587545</v>
      </c>
      <c r="J77" s="9">
        <f t="shared" si="44"/>
        <v>44.45705878789705</v>
      </c>
      <c r="K77" s="9">
        <f t="shared" si="45"/>
        <v>4.205349560696466</v>
      </c>
      <c r="L77" s="9">
        <f t="shared" si="46"/>
        <v>46.92730220126817</v>
      </c>
      <c r="M77" s="9">
        <f t="shared" si="47"/>
        <v>8.49446367862234</v>
      </c>
      <c r="N77" s="9"/>
      <c r="O77" s="9">
        <f t="shared" si="48"/>
        <v>6.992606004858177</v>
      </c>
      <c r="P77" s="9">
        <f t="shared" si="49"/>
        <v>13.717420492587545</v>
      </c>
      <c r="Q77" s="9">
        <f t="shared" si="50"/>
        <v>44.45705878789705</v>
      </c>
      <c r="R77" s="9">
        <f t="shared" si="51"/>
        <v>4.205349560696466</v>
      </c>
      <c r="S77" s="9">
        <f t="shared" si="52"/>
        <v>46.92730220126817</v>
      </c>
      <c r="T77" s="9">
        <f t="shared" si="53"/>
        <v>8.49446367862234</v>
      </c>
      <c r="U77" s="9"/>
      <c r="AD77" s="11">
        <f t="shared" si="27"/>
        <v>5.703782474656201</v>
      </c>
      <c r="AE77" s="11">
        <f t="shared" si="36"/>
        <v>1.9448533057728736</v>
      </c>
      <c r="AF77" s="11">
        <f t="shared" si="28"/>
        <v>2.6186665938771556</v>
      </c>
      <c r="AG77" s="11">
        <f t="shared" si="29"/>
        <v>3.7945237522293955</v>
      </c>
      <c r="AH77" s="11">
        <f t="shared" si="30"/>
        <v>1.4363574197430613</v>
      </c>
      <c r="AI77" s="11">
        <f t="shared" si="31"/>
        <v>3.8485996425641127</v>
      </c>
      <c r="AJ77" s="11">
        <f t="shared" si="32"/>
        <v>2.1394146193606973</v>
      </c>
    </row>
    <row r="78" spans="7:36" ht="12.75">
      <c r="G78">
        <f t="shared" si="37"/>
        <v>306</v>
      </c>
      <c r="H78" s="9">
        <f t="shared" si="42"/>
        <v>6.868886967297789</v>
      </c>
      <c r="I78" s="9">
        <f t="shared" si="43"/>
        <v>13.491980218770346</v>
      </c>
      <c r="J78" s="9">
        <f t="shared" si="44"/>
        <v>43.9839556319055</v>
      </c>
      <c r="K78" s="9">
        <f t="shared" si="45"/>
        <v>4.16028488227009</v>
      </c>
      <c r="L78" s="9">
        <f t="shared" si="46"/>
        <v>46.44989541084846</v>
      </c>
      <c r="M78" s="9">
        <f t="shared" si="47"/>
        <v>8.407470604693112</v>
      </c>
      <c r="N78" s="9"/>
      <c r="O78" s="9">
        <f t="shared" si="48"/>
        <v>6.868886967297789</v>
      </c>
      <c r="P78" s="9">
        <f t="shared" si="49"/>
        <v>13.491980218770346</v>
      </c>
      <c r="Q78" s="9">
        <f t="shared" si="50"/>
        <v>43.9839556319055</v>
      </c>
      <c r="R78" s="9">
        <f t="shared" si="51"/>
        <v>4.16028488227009</v>
      </c>
      <c r="S78" s="9">
        <f t="shared" si="52"/>
        <v>46.44989541084846</v>
      </c>
      <c r="T78" s="9">
        <f t="shared" si="53"/>
        <v>8.407470604693112</v>
      </c>
      <c r="U78" s="9"/>
      <c r="AD78" s="11">
        <f t="shared" si="27"/>
        <v>5.723585101952381</v>
      </c>
      <c r="AE78" s="11">
        <f t="shared" si="36"/>
        <v>1.9270020796148826</v>
      </c>
      <c r="AF78" s="11">
        <f t="shared" si="28"/>
        <v>2.6020954510532315</v>
      </c>
      <c r="AG78" s="11">
        <f t="shared" si="29"/>
        <v>3.783824922689785</v>
      </c>
      <c r="AH78" s="11">
        <f t="shared" si="30"/>
        <v>1.4255835532433592</v>
      </c>
      <c r="AI78" s="11">
        <f t="shared" si="31"/>
        <v>3.838374213607118</v>
      </c>
      <c r="AJ78" s="11">
        <f t="shared" si="32"/>
        <v>2.129120668306593</v>
      </c>
    </row>
    <row r="79" spans="7:36" ht="12.75">
      <c r="G79">
        <f t="shared" si="37"/>
        <v>312</v>
      </c>
      <c r="H79" s="9">
        <f t="shared" si="42"/>
        <v>6.749469700711502</v>
      </c>
      <c r="I79" s="9">
        <f t="shared" si="43"/>
        <v>13.273830172964495</v>
      </c>
      <c r="J79" s="9">
        <f t="shared" si="44"/>
        <v>43.520815787263174</v>
      </c>
      <c r="K79" s="9">
        <f t="shared" si="45"/>
        <v>4.116175793170974</v>
      </c>
      <c r="L79" s="9">
        <f t="shared" si="46"/>
        <v>45.9821044264694</v>
      </c>
      <c r="M79" s="9">
        <f t="shared" si="47"/>
        <v>8.322241286063216</v>
      </c>
      <c r="N79" s="9"/>
      <c r="O79" s="9">
        <f t="shared" si="48"/>
        <v>6.749469700711502</v>
      </c>
      <c r="P79" s="9">
        <f t="shared" si="49"/>
        <v>13.273830172964495</v>
      </c>
      <c r="Q79" s="9">
        <f t="shared" si="50"/>
        <v>43.520815787263174</v>
      </c>
      <c r="R79" s="9">
        <f t="shared" si="51"/>
        <v>4.116175793170974</v>
      </c>
      <c r="S79" s="9">
        <f t="shared" si="52"/>
        <v>45.9821044264694</v>
      </c>
      <c r="T79" s="9">
        <f t="shared" si="53"/>
        <v>8.322241286063216</v>
      </c>
      <c r="U79" s="9"/>
      <c r="AD79" s="11">
        <f t="shared" si="27"/>
        <v>5.7430031878094825</v>
      </c>
      <c r="AE79" s="11">
        <f t="shared" si="36"/>
        <v>1.9094639389406602</v>
      </c>
      <c r="AF79" s="11">
        <f t="shared" si="28"/>
        <v>2.5857944406811013</v>
      </c>
      <c r="AG79" s="11">
        <f t="shared" si="29"/>
        <v>3.7732393474837456</v>
      </c>
      <c r="AH79" s="11">
        <f t="shared" si="30"/>
        <v>1.4149245267708905</v>
      </c>
      <c r="AI79" s="11">
        <f t="shared" si="31"/>
        <v>3.8282522865884685</v>
      </c>
      <c r="AJ79" s="11">
        <f t="shared" si="32"/>
        <v>2.118931603899537</v>
      </c>
    </row>
    <row r="80" spans="7:36" ht="12.75">
      <c r="G80">
        <f t="shared" si="37"/>
        <v>318</v>
      </c>
      <c r="H80" s="9">
        <f t="shared" si="42"/>
        <v>6.634133677036705</v>
      </c>
      <c r="I80" s="9">
        <f t="shared" si="43"/>
        <v>13.062622357694272</v>
      </c>
      <c r="J80" s="9">
        <f t="shared" si="44"/>
        <v>43.067327800111016</v>
      </c>
      <c r="K80" s="9">
        <f t="shared" si="45"/>
        <v>4.072992217596235</v>
      </c>
      <c r="L80" s="9">
        <f t="shared" si="46"/>
        <v>45.523641626060154</v>
      </c>
      <c r="M80" s="9">
        <f t="shared" si="47"/>
        <v>8.238722621717521</v>
      </c>
      <c r="N80" s="9"/>
      <c r="O80" s="9">
        <f t="shared" si="48"/>
        <v>6.634133677036705</v>
      </c>
      <c r="P80" s="9">
        <f t="shared" si="49"/>
        <v>13.062622357694272</v>
      </c>
      <c r="Q80" s="9">
        <f t="shared" si="50"/>
        <v>43.067327800111016</v>
      </c>
      <c r="R80" s="9">
        <f t="shared" si="51"/>
        <v>4.072992217596235</v>
      </c>
      <c r="S80" s="9">
        <f t="shared" si="52"/>
        <v>45.523641626060154</v>
      </c>
      <c r="T80" s="9">
        <f t="shared" si="53"/>
        <v>8.238722621717521</v>
      </c>
      <c r="U80" s="9"/>
      <c r="AD80" s="11">
        <f t="shared" si="27"/>
        <v>5.762051382780177</v>
      </c>
      <c r="AE80" s="11">
        <f t="shared" si="36"/>
        <v>1.8922280906137825</v>
      </c>
      <c r="AF80" s="11">
        <f t="shared" si="28"/>
        <v>2.569754896777371</v>
      </c>
      <c r="AG80" s="11">
        <f t="shared" si="29"/>
        <v>3.762764653958327</v>
      </c>
      <c r="AH80" s="11">
        <f t="shared" si="30"/>
        <v>1.4043779179343336</v>
      </c>
      <c r="AI80" s="11">
        <f t="shared" si="31"/>
        <v>3.8182317871906992</v>
      </c>
      <c r="AJ80" s="11">
        <f t="shared" si="32"/>
        <v>2.1088453102680615</v>
      </c>
    </row>
    <row r="81" spans="7:36" ht="12.75">
      <c r="G81">
        <f t="shared" si="37"/>
        <v>324</v>
      </c>
      <c r="H81" s="9">
        <f t="shared" si="42"/>
        <v>6.522673188633026</v>
      </c>
      <c r="I81" s="9">
        <f t="shared" si="43"/>
        <v>12.858030577361458</v>
      </c>
      <c r="J81" s="9">
        <f t="shared" si="44"/>
        <v>42.62319306414601</v>
      </c>
      <c r="K81" s="9">
        <f t="shared" si="45"/>
        <v>4.030705328762936</v>
      </c>
      <c r="L81" s="9">
        <f t="shared" si="46"/>
        <v>45.07423074520789</v>
      </c>
      <c r="M81" s="9">
        <f t="shared" si="47"/>
        <v>8.156863621063206</v>
      </c>
      <c r="N81" s="9"/>
      <c r="O81" s="9">
        <f t="shared" si="48"/>
        <v>6.522673188633026</v>
      </c>
      <c r="P81" s="9">
        <f t="shared" si="49"/>
        <v>12.858030577361458</v>
      </c>
      <c r="Q81" s="9">
        <f t="shared" si="50"/>
        <v>42.62319306414601</v>
      </c>
      <c r="R81" s="9">
        <f t="shared" si="51"/>
        <v>4.030705328762936</v>
      </c>
      <c r="S81" s="9">
        <f t="shared" si="52"/>
        <v>45.07423074520789</v>
      </c>
      <c r="T81" s="9">
        <f t="shared" si="53"/>
        <v>8.156863621063206</v>
      </c>
      <c r="U81" s="9"/>
      <c r="AD81" s="11">
        <f t="shared" si="27"/>
        <v>5.780743515792329</v>
      </c>
      <c r="AE81" s="11">
        <f t="shared" si="36"/>
        <v>1.8752842901688418</v>
      </c>
      <c r="AF81" s="11">
        <f t="shared" si="28"/>
        <v>2.553968563797353</v>
      </c>
      <c r="AG81" s="11">
        <f t="shared" si="29"/>
        <v>3.7523985432481526</v>
      </c>
      <c r="AH81" s="11">
        <f t="shared" si="30"/>
        <v>1.393941380188611</v>
      </c>
      <c r="AI81" s="11">
        <f t="shared" si="31"/>
        <v>3.80831070283633</v>
      </c>
      <c r="AJ81" s="11">
        <f t="shared" si="32"/>
        <v>2.0988597349268923</v>
      </c>
    </row>
    <row r="82" spans="7:36" ht="12.75">
      <c r="G82">
        <f t="shared" si="37"/>
        <v>330</v>
      </c>
      <c r="H82" s="9">
        <f t="shared" si="42"/>
        <v>6.414896123859791</v>
      </c>
      <c r="I82" s="9">
        <f t="shared" si="43"/>
        <v>12.659748757227412</v>
      </c>
      <c r="J82" s="9">
        <f t="shared" si="44"/>
        <v>42.188125164926696</v>
      </c>
      <c r="K82" s="9">
        <f t="shared" si="45"/>
        <v>3.9892874847360544</v>
      </c>
      <c r="L82" s="9">
        <f t="shared" si="46"/>
        <v>44.63360632202223</v>
      </c>
      <c r="M82" s="9">
        <f t="shared" si="47"/>
        <v>8.076615300116691</v>
      </c>
      <c r="N82" s="9"/>
      <c r="O82" s="9">
        <f t="shared" si="48"/>
        <v>6.414896123859791</v>
      </c>
      <c r="P82" s="9">
        <f t="shared" si="49"/>
        <v>12.659748757227412</v>
      </c>
      <c r="Q82" s="9">
        <f t="shared" si="50"/>
        <v>42.188125164926696</v>
      </c>
      <c r="R82" s="9">
        <f t="shared" si="51"/>
        <v>3.9892874847360544</v>
      </c>
      <c r="S82" s="9">
        <f t="shared" si="52"/>
        <v>44.63360632202223</v>
      </c>
      <c r="T82" s="9">
        <f t="shared" si="53"/>
        <v>8.076615300116691</v>
      </c>
      <c r="U82" s="9"/>
      <c r="AD82" s="11">
        <f t="shared" si="27"/>
        <v>5.799092654460526</v>
      </c>
      <c r="AE82" s="11">
        <f t="shared" si="36"/>
        <v>1.8586228052412186</v>
      </c>
      <c r="AF82" s="11">
        <f t="shared" si="28"/>
        <v>2.538427571118429</v>
      </c>
      <c r="AG82" s="11">
        <f t="shared" si="29"/>
        <v>3.7421387872471406</v>
      </c>
      <c r="AH82" s="11">
        <f t="shared" si="30"/>
        <v>1.3836126397011912</v>
      </c>
      <c r="AI82" s="11">
        <f t="shared" si="31"/>
        <v>3.7984870802617445</v>
      </c>
      <c r="AJ82" s="11">
        <f t="shared" si="32"/>
        <v>2.0889728862701076</v>
      </c>
    </row>
    <row r="83" spans="7:36" ht="12.75">
      <c r="G83">
        <f t="shared" si="37"/>
        <v>336</v>
      </c>
      <c r="H83" s="9">
        <f t="shared" si="42"/>
        <v>6.3106228620704234</v>
      </c>
      <c r="I83" s="9">
        <f t="shared" si="43"/>
        <v>12.467489415569482</v>
      </c>
      <c r="J83" s="9">
        <f t="shared" si="44"/>
        <v>41.76184926393009</v>
      </c>
      <c r="K83" s="9">
        <f t="shared" si="45"/>
        <v>3.9487121681726336</v>
      </c>
      <c r="L83" s="9">
        <f t="shared" si="46"/>
        <v>44.20151317424498</v>
      </c>
      <c r="M83" s="9">
        <f t="shared" si="47"/>
        <v>7.997930583758793</v>
      </c>
      <c r="N83" s="9"/>
      <c r="O83" s="9">
        <f t="shared" si="48"/>
        <v>6.3106228620704234</v>
      </c>
      <c r="P83" s="9">
        <f t="shared" si="49"/>
        <v>12.467489415569482</v>
      </c>
      <c r="Q83" s="9">
        <f t="shared" si="50"/>
        <v>41.76184926393009</v>
      </c>
      <c r="R83" s="9">
        <f t="shared" si="51"/>
        <v>3.9487121681726336</v>
      </c>
      <c r="S83" s="9">
        <f t="shared" si="52"/>
        <v>44.20151317424498</v>
      </c>
      <c r="T83" s="9">
        <f t="shared" si="53"/>
        <v>7.997930583758793</v>
      </c>
      <c r="U83" s="9"/>
      <c r="AD83" s="11">
        <f t="shared" si="27"/>
        <v>5.817111159963204</v>
      </c>
      <c r="AE83" s="11">
        <f t="shared" si="36"/>
        <v>1.8422343819938494</v>
      </c>
      <c r="AF83" s="11">
        <f t="shared" si="28"/>
        <v>2.523124409476038</v>
      </c>
      <c r="AG83" s="11">
        <f t="shared" si="29"/>
        <v>3.731983225734002</v>
      </c>
      <c r="AH83" s="11">
        <f t="shared" si="30"/>
        <v>1.373389492378578</v>
      </c>
      <c r="AI83" s="11">
        <f t="shared" si="31"/>
        <v>3.788759023209083</v>
      </c>
      <c r="AJ83" s="11">
        <f t="shared" si="32"/>
        <v>2.079182831187011</v>
      </c>
    </row>
    <row r="84" spans="7:36" ht="12.75">
      <c r="G84">
        <f t="shared" si="37"/>
        <v>342</v>
      </c>
      <c r="H84" s="9">
        <f t="shared" si="42"/>
        <v>6.209685274653355</v>
      </c>
      <c r="I84" s="9">
        <f t="shared" si="43"/>
        <v>12.280982272971858</v>
      </c>
      <c r="J84" s="9">
        <f t="shared" si="44"/>
        <v>41.344101519576554</v>
      </c>
      <c r="K84" s="9">
        <f t="shared" si="45"/>
        <v>3.9089539297061098</v>
      </c>
      <c r="L84" s="9">
        <f t="shared" si="46"/>
        <v>43.777705906440865</v>
      </c>
      <c r="M84" s="9">
        <f t="shared" si="47"/>
        <v>7.920764213648321</v>
      </c>
      <c r="N84" s="9"/>
      <c r="O84" s="9">
        <f t="shared" si="48"/>
        <v>6.209685274653355</v>
      </c>
      <c r="P84" s="9">
        <f t="shared" si="49"/>
        <v>12.280982272971858</v>
      </c>
      <c r="Q84" s="9">
        <f t="shared" si="50"/>
        <v>41.344101519576554</v>
      </c>
      <c r="R84" s="9">
        <f t="shared" si="51"/>
        <v>3.9089539297061098</v>
      </c>
      <c r="S84" s="9">
        <f t="shared" si="52"/>
        <v>43.777705906440865</v>
      </c>
      <c r="T84" s="9">
        <f t="shared" si="53"/>
        <v>7.920764213648321</v>
      </c>
      <c r="U84" s="9"/>
      <c r="AD84" s="11">
        <f t="shared" si="27"/>
        <v>5.834810737062605</v>
      </c>
      <c r="AE84" s="11">
        <f t="shared" si="36"/>
        <v>1.8261102142510042</v>
      </c>
      <c r="AF84" s="11">
        <f t="shared" si="28"/>
        <v>2.508051909175683</v>
      </c>
      <c r="AG84" s="11">
        <f t="shared" si="29"/>
        <v>3.721929763642236</v>
      </c>
      <c r="AH84" s="11">
        <f t="shared" si="30"/>
        <v>1.3632698010432613</v>
      </c>
      <c r="AI84" s="11">
        <f t="shared" si="31"/>
        <v>3.7791246902293207</v>
      </c>
      <c r="AJ84" s="11">
        <f t="shared" si="32"/>
        <v>2.0694876927935804</v>
      </c>
    </row>
    <row r="85" spans="7:36" ht="12.75">
      <c r="G85">
        <f t="shared" si="37"/>
        <v>348</v>
      </c>
      <c r="H85" s="9">
        <f t="shared" si="42"/>
        <v>6.111925820432986</v>
      </c>
      <c r="I85" s="9">
        <f t="shared" si="43"/>
        <v>12.099972984602351</v>
      </c>
      <c r="J85" s="9">
        <f t="shared" si="44"/>
        <v>40.934628542659894</v>
      </c>
      <c r="K85" s="9">
        <f t="shared" si="45"/>
        <v>3.8699883347168096</v>
      </c>
      <c r="L85" s="9">
        <f t="shared" si="46"/>
        <v>43.3619484452696</v>
      </c>
      <c r="M85" s="9">
        <f t="shared" si="47"/>
        <v>7.845072661415588</v>
      </c>
      <c r="N85" s="9"/>
      <c r="O85" s="9">
        <f t="shared" si="48"/>
        <v>6.111925820432986</v>
      </c>
      <c r="P85" s="9">
        <f t="shared" si="49"/>
        <v>12.099972984602351</v>
      </c>
      <c r="Q85" s="9">
        <f t="shared" si="50"/>
        <v>40.934628542659894</v>
      </c>
      <c r="R85" s="9">
        <f t="shared" si="51"/>
        <v>3.8699883347168096</v>
      </c>
      <c r="S85" s="9">
        <f t="shared" si="52"/>
        <v>43.3619484452696</v>
      </c>
      <c r="T85" s="9">
        <f t="shared" si="53"/>
        <v>7.845072661415588</v>
      </c>
      <c r="U85" s="9"/>
      <c r="AD85" s="11">
        <f t="shared" si="27"/>
        <v>5.8522024797744745</v>
      </c>
      <c r="AE85" s="11">
        <f t="shared" si="36"/>
        <v>1.810241915081306</v>
      </c>
      <c r="AF85" s="11">
        <f t="shared" si="28"/>
        <v>2.4932032199227114</v>
      </c>
      <c r="AG85" s="11">
        <f t="shared" si="29"/>
        <v>3.711976368465996</v>
      </c>
      <c r="AH85" s="11">
        <f t="shared" si="30"/>
        <v>1.3532514927520853</v>
      </c>
      <c r="AI85" s="11">
        <f t="shared" si="31"/>
        <v>3.7695822925901727</v>
      </c>
      <c r="AJ85" s="11">
        <f t="shared" si="32"/>
        <v>2.059885648272834</v>
      </c>
    </row>
    <row r="86" spans="7:36" ht="12.75">
      <c r="G86">
        <f t="shared" si="37"/>
        <v>354</v>
      </c>
      <c r="H86" s="9">
        <f t="shared" si="42"/>
        <v>6.017196725193239</v>
      </c>
      <c r="I86" s="9">
        <f t="shared" si="43"/>
        <v>11.924221982970522</v>
      </c>
      <c r="J86" s="9">
        <f t="shared" si="44"/>
        <v>40.53318688382065</v>
      </c>
      <c r="K86" s="9">
        <f t="shared" si="45"/>
        <v>3.8317919132546665</v>
      </c>
      <c r="L86" s="9">
        <f t="shared" si="46"/>
        <v>42.95401360098995</v>
      </c>
      <c r="M86" s="9">
        <f t="shared" si="47"/>
        <v>7.770814046786</v>
      </c>
      <c r="N86" s="9"/>
      <c r="O86" s="9">
        <f t="shared" si="48"/>
        <v>6.017196725193239</v>
      </c>
      <c r="P86" s="9">
        <f t="shared" si="49"/>
        <v>11.924221982970522</v>
      </c>
      <c r="Q86" s="9">
        <f t="shared" si="50"/>
        <v>40.53318688382065</v>
      </c>
      <c r="R86" s="9">
        <f t="shared" si="51"/>
        <v>3.8317919132546665</v>
      </c>
      <c r="S86" s="9">
        <f t="shared" si="52"/>
        <v>42.95401360098995</v>
      </c>
      <c r="T86" s="9">
        <f t="shared" si="53"/>
        <v>7.770814046786</v>
      </c>
      <c r="U86" s="9"/>
      <c r="AD86" s="11">
        <f t="shared" si="27"/>
        <v>5.869296913133774</v>
      </c>
      <c r="AE86" s="11">
        <f t="shared" si="36"/>
        <v>1.794621490600414</v>
      </c>
      <c r="AF86" s="11">
        <f t="shared" si="28"/>
        <v>2.478571792127824</v>
      </c>
      <c r="AG86" s="11">
        <f t="shared" si="29"/>
        <v>3.7021210677937946</v>
      </c>
      <c r="AH86" s="11">
        <f t="shared" si="30"/>
        <v>1.3433325562476168</v>
      </c>
      <c r="AI86" s="11">
        <f t="shared" si="31"/>
        <v>3.7601300922828766</v>
      </c>
      <c r="AJ86" s="11">
        <f t="shared" si="32"/>
        <v>2.050374926817906</v>
      </c>
    </row>
    <row r="87" spans="7:36" ht="12.75">
      <c r="G87">
        <f t="shared" si="37"/>
        <v>360</v>
      </c>
      <c r="H87" s="9">
        <f t="shared" si="42"/>
        <v>5.925359236336274</v>
      </c>
      <c r="I87" s="9">
        <f t="shared" si="43"/>
        <v>11.753503420094928</v>
      </c>
      <c r="J87" s="9">
        <f t="shared" si="44"/>
        <v>40.13954255088423</v>
      </c>
      <c r="K87" s="9">
        <f t="shared" si="45"/>
        <v>3.794342112898501</v>
      </c>
      <c r="L87" s="9">
        <f t="shared" si="46"/>
        <v>42.55368265348457</v>
      </c>
      <c r="M87" s="9">
        <f t="shared" si="47"/>
        <v>7.6979480603101</v>
      </c>
      <c r="N87" s="9"/>
      <c r="O87" s="9">
        <f t="shared" si="48"/>
        <v>5.925359236336274</v>
      </c>
      <c r="P87" s="9">
        <f t="shared" si="49"/>
        <v>11.753503420094928</v>
      </c>
      <c r="Q87" s="9">
        <f t="shared" si="50"/>
        <v>40.13954255088423</v>
      </c>
      <c r="R87" s="9">
        <f t="shared" si="51"/>
        <v>3.794342112898501</v>
      </c>
      <c r="S87" s="9">
        <f t="shared" si="52"/>
        <v>42.55368265348457</v>
      </c>
      <c r="T87" s="9">
        <f t="shared" si="53"/>
        <v>7.6979480603101</v>
      </c>
      <c r="U87" s="9"/>
      <c r="AD87" s="11">
        <f t="shared" si="27"/>
        <v>5.886104031450156</v>
      </c>
      <c r="AE87" s="11">
        <f t="shared" si="36"/>
        <v>1.7792413157885123</v>
      </c>
      <c r="AF87" s="11">
        <f t="shared" si="28"/>
        <v>2.464151359560626</v>
      </c>
      <c r="AG87" s="11">
        <f t="shared" si="29"/>
        <v>3.6923619469625515</v>
      </c>
      <c r="AH87" s="11">
        <f t="shared" si="30"/>
        <v>1.3335110395346756</v>
      </c>
      <c r="AI87" s="11">
        <f t="shared" si="31"/>
        <v>3.750766400122299</v>
      </c>
      <c r="AJ87" s="11">
        <f t="shared" si="32"/>
        <v>2.0409538076720084</v>
      </c>
    </row>
    <row r="88" spans="7:36" ht="12.75">
      <c r="G88">
        <f t="shared" si="37"/>
        <v>366</v>
      </c>
      <c r="H88" s="9">
        <f t="shared" si="42"/>
        <v>5.83628294476976</v>
      </c>
      <c r="I88" s="9">
        <f t="shared" si="43"/>
        <v>11.587604199257411</v>
      </c>
      <c r="J88" s="9">
        <f t="shared" si="44"/>
        <v>39.753470554053294</v>
      </c>
      <c r="K88" s="9">
        <f t="shared" si="45"/>
        <v>3.757617254352915</v>
      </c>
      <c r="L88" s="9">
        <f t="shared" si="46"/>
        <v>42.16074496122037</v>
      </c>
      <c r="M88" s="9">
        <f t="shared" si="47"/>
        <v>7.626435890400554</v>
      </c>
      <c r="N88" s="9"/>
      <c r="O88" s="9">
        <f t="shared" si="48"/>
        <v>5.83628294476976</v>
      </c>
      <c r="P88" s="9">
        <f t="shared" si="49"/>
        <v>11.587604199257411</v>
      </c>
      <c r="Q88" s="9">
        <f t="shared" si="50"/>
        <v>39.753470554053294</v>
      </c>
      <c r="R88" s="9">
        <f t="shared" si="51"/>
        <v>3.757617254352915</v>
      </c>
      <c r="S88" s="9">
        <f t="shared" si="52"/>
        <v>42.16074496122037</v>
      </c>
      <c r="T88" s="9">
        <f t="shared" si="53"/>
        <v>7.626435890400554</v>
      </c>
      <c r="U88" s="9"/>
      <c r="AD88" s="11">
        <f t="shared" si="27"/>
        <v>5.902633333401366</v>
      </c>
      <c r="AE88" s="11">
        <f t="shared" si="36"/>
        <v>1.7640941121394673</v>
      </c>
      <c r="AF88" s="11">
        <f t="shared" si="28"/>
        <v>2.4499359232362163</v>
      </c>
      <c r="AG88" s="11">
        <f t="shared" si="29"/>
        <v>3.682697146825017</v>
      </c>
      <c r="AH88" s="11">
        <f t="shared" si="30"/>
        <v>1.3237850475747244</v>
      </c>
      <c r="AI88" s="11">
        <f t="shared" si="31"/>
        <v>3.741489573935165</v>
      </c>
      <c r="AJ88" s="11">
        <f t="shared" si="32"/>
        <v>2.0316206182598693</v>
      </c>
    </row>
    <row r="89" spans="7:36" ht="12.75">
      <c r="G89">
        <f t="shared" si="37"/>
        <v>372</v>
      </c>
      <c r="H89" s="9">
        <f aca="true" t="shared" si="54" ref="H89:H120">100*cc/(cc+eone+kk*G89)</f>
        <v>5.7498451670529445</v>
      </c>
      <c r="I89" s="9">
        <f aca="true" t="shared" si="55" ref="I89:I120">100*(cc+ccthree)/(cc+ccthree+eone+kk*G89)</f>
        <v>11.426323087616067</v>
      </c>
      <c r="J89" s="9">
        <f aca="true" t="shared" si="56" ref="J89:J120">100*(cc+retestb)/(cc+retestb+eone+kk*G89)</f>
        <v>39.374754477096765</v>
      </c>
      <c r="K89" s="9">
        <f aca="true" t="shared" si="57" ref="K89:K120">100*(cc)/(cc+eone+etwo+kk*G89)</f>
        <v>3.721596489599084</v>
      </c>
      <c r="L89" s="9">
        <f aca="true" t="shared" si="58" ref="L89:L120">100*(cc+ccthree+retestb)/(cc+ccthree+retestb+eone+kk*G89)</f>
        <v>41.7749975916758</v>
      </c>
      <c r="M89" s="9">
        <f aca="true" t="shared" si="59" ref="M89:M120">100*(cc+ccthree)/(cc+ccthree+eone+etwo+kk*G89)</f>
        <v>7.556240154398548</v>
      </c>
      <c r="N89" s="9"/>
      <c r="O89" s="9">
        <f aca="true" t="shared" si="60" ref="O89:O120">100*(cc+guess*kk*G89)/(cc+eone+kk*G89)</f>
        <v>5.7498451670529445</v>
      </c>
      <c r="P89" s="9">
        <f aca="true" t="shared" si="61" ref="P89:P120">100*(cc+ccthree+kk*guess*G89)/(cc+ccthree+eone+kk*G89)</f>
        <v>11.426323087616067</v>
      </c>
      <c r="Q89" s="9">
        <f aca="true" t="shared" si="62" ref="Q89:Q120">100*(cc+retestb+guess*kk*G89)/(cc+retestb+eone+kk*G89)</f>
        <v>39.374754477096765</v>
      </c>
      <c r="R89" s="9">
        <f aca="true" t="shared" si="63" ref="R89:R120">100*(cc+guess*kk*G89)/(cc+eone+etwo+kk*G89)</f>
        <v>3.721596489599084</v>
      </c>
      <c r="S89" s="9">
        <f aca="true" t="shared" si="64" ref="S89:S120">100*(cc+ccthree+retestb+kk*guess*G89)/(cc+ccthree+retestb+eone+kk*G89)</f>
        <v>41.7749975916758</v>
      </c>
      <c r="T89" s="9">
        <f aca="true" t="shared" si="65" ref="T89:T120">100*(cc+ccthree+kk*guess*G89)/(cc+ccthree+etwo+eone+kk*G89)</f>
        <v>7.556240154398548</v>
      </c>
      <c r="U89" s="9"/>
      <c r="AD89" s="11">
        <f t="shared" si="27"/>
        <v>5.918893854273146</v>
      </c>
      <c r="AE89" s="11">
        <f t="shared" si="36"/>
        <v>1.749172926977655</v>
      </c>
      <c r="AF89" s="11">
        <f t="shared" si="28"/>
        <v>2.435919736431122</v>
      </c>
      <c r="AG89" s="11">
        <f t="shared" si="29"/>
        <v>3.6731248616240517</v>
      </c>
      <c r="AH89" s="11">
        <f t="shared" si="30"/>
        <v>1.3141527400913022</v>
      </c>
      <c r="AI89" s="11">
        <f t="shared" si="31"/>
        <v>3.7322980168315647</v>
      </c>
      <c r="AJ89" s="11">
        <f t="shared" si="32"/>
        <v>2.022373732405566</v>
      </c>
    </row>
    <row r="90" spans="7:36" ht="12.75">
      <c r="G90">
        <f t="shared" si="37"/>
        <v>378</v>
      </c>
      <c r="H90" s="9">
        <f t="shared" si="54"/>
        <v>5.665930381645475</v>
      </c>
      <c r="I90" s="9">
        <f t="shared" si="55"/>
        <v>11.26946990190709</v>
      </c>
      <c r="J90" s="9">
        <f t="shared" si="56"/>
        <v>39.00318607281823</v>
      </c>
      <c r="K90" s="9">
        <f t="shared" si="57"/>
        <v>3.6862597624297107</v>
      </c>
      <c r="L90" s="9">
        <f t="shared" si="58"/>
        <v>41.39624497187247</v>
      </c>
      <c r="M90" s="9">
        <f t="shared" si="59"/>
        <v>7.487324833412368</v>
      </c>
      <c r="N90" s="9"/>
      <c r="O90" s="9">
        <f t="shared" si="60"/>
        <v>5.665930381645475</v>
      </c>
      <c r="P90" s="9">
        <f t="shared" si="61"/>
        <v>11.26946990190709</v>
      </c>
      <c r="Q90" s="9">
        <f t="shared" si="62"/>
        <v>39.00318607281823</v>
      </c>
      <c r="R90" s="9">
        <f t="shared" si="63"/>
        <v>3.6862597624297107</v>
      </c>
      <c r="S90" s="9">
        <f t="shared" si="64"/>
        <v>41.39624497187247</v>
      </c>
      <c r="T90" s="9">
        <f t="shared" si="65"/>
        <v>7.487324833412368</v>
      </c>
      <c r="U90" s="9"/>
      <c r="AD90" s="11">
        <f aca="true" t="shared" si="66" ref="AD90:AD146">LN(G90)</f>
        <v>5.934894195619588</v>
      </c>
      <c r="AE90" s="11">
        <f t="shared" si="36"/>
        <v>1.7344711142953297</v>
      </c>
      <c r="AF90" s="11">
        <f aca="true" t="shared" si="67" ref="AF90:AF131">LN(P90)</f>
        <v>2.4220972907348965</v>
      </c>
      <c r="AG90" s="11">
        <f aca="true" t="shared" si="68" ref="AG90:AG131">LN(Q90)</f>
        <v>3.6636433369676853</v>
      </c>
      <c r="AH90" s="11">
        <f aca="true" t="shared" si="69" ref="AH90:AH131">LN(R90)</f>
        <v>1.3046123294801488</v>
      </c>
      <c r="AI90" s="11">
        <f aca="true" t="shared" si="70" ref="AI90:AI131">LN(S90)</f>
        <v>3.723190175555169</v>
      </c>
      <c r="AJ90" s="11">
        <f aca="true" t="shared" si="71" ref="AJ90:AJ131">LN(T90)</f>
        <v>2.0132115686320007</v>
      </c>
    </row>
    <row r="91" spans="7:36" ht="12.75">
      <c r="G91">
        <f t="shared" si="37"/>
        <v>384</v>
      </c>
      <c r="H91" s="9">
        <f t="shared" si="54"/>
        <v>5.58442971381136</v>
      </c>
      <c r="I91" s="9">
        <f t="shared" si="55"/>
        <v>11.116864760307347</v>
      </c>
      <c r="J91" s="9">
        <f t="shared" si="56"/>
        <v>38.638564881214954</v>
      </c>
      <c r="K91" s="9">
        <f t="shared" si="57"/>
        <v>3.651587771211176</v>
      </c>
      <c r="L91" s="9">
        <f t="shared" si="58"/>
        <v>41.02429855774661</v>
      </c>
      <c r="M91" s="9">
        <f t="shared" si="59"/>
        <v>7.419655210689512</v>
      </c>
      <c r="N91" s="9"/>
      <c r="O91" s="9">
        <f t="shared" si="60"/>
        <v>5.58442971381136</v>
      </c>
      <c r="P91" s="9">
        <f t="shared" si="61"/>
        <v>11.116864760307347</v>
      </c>
      <c r="Q91" s="9">
        <f t="shared" si="62"/>
        <v>38.638564881214954</v>
      </c>
      <c r="R91" s="9">
        <f t="shared" si="63"/>
        <v>3.651587771211176</v>
      </c>
      <c r="S91" s="9">
        <f t="shared" si="64"/>
        <v>41.02429855774661</v>
      </c>
      <c r="T91" s="9">
        <f t="shared" si="65"/>
        <v>7.419655210689512</v>
      </c>
      <c r="U91" s="9"/>
      <c r="AD91" s="11">
        <f t="shared" si="66"/>
        <v>5.950642552587727</v>
      </c>
      <c r="AE91" s="11">
        <f aca="true" t="shared" si="72" ref="AE91:AE131">LN(O91)</f>
        <v>1.719982316978339</v>
      </c>
      <c r="AF91" s="11">
        <f t="shared" si="67"/>
        <v>2.4084633030526597</v>
      </c>
      <c r="AG91" s="11">
        <f t="shared" si="68"/>
        <v>3.654250867899276</v>
      </c>
      <c r="AH91" s="11">
        <f t="shared" si="69"/>
        <v>1.295162078818083</v>
      </c>
      <c r="AI91" s="11">
        <f t="shared" si="70"/>
        <v>3.714164538907902</v>
      </c>
      <c r="AJ91" s="11">
        <f t="shared" si="71"/>
        <v>2.004132588537578</v>
      </c>
    </row>
    <row r="92" spans="7:36" ht="12.75">
      <c r="G92">
        <f t="shared" si="37"/>
        <v>390</v>
      </c>
      <c r="H92" s="9">
        <f t="shared" si="54"/>
        <v>5.505240464348417</v>
      </c>
      <c r="I92" s="9">
        <f t="shared" si="55"/>
        <v>10.968337394270096</v>
      </c>
      <c r="J92" s="9">
        <f t="shared" si="56"/>
        <v>38.280697868856315</v>
      </c>
      <c r="K92" s="9">
        <f t="shared" si="57"/>
        <v>3.617561933727593</v>
      </c>
      <c r="L92" s="9">
        <f t="shared" si="58"/>
        <v>40.658976521186084</v>
      </c>
      <c r="M92" s="9">
        <f t="shared" si="59"/>
        <v>7.353197813300781</v>
      </c>
      <c r="N92" s="9"/>
      <c r="O92" s="9">
        <f t="shared" si="60"/>
        <v>5.505240464348417</v>
      </c>
      <c r="P92" s="9">
        <f t="shared" si="61"/>
        <v>10.968337394270096</v>
      </c>
      <c r="Q92" s="9">
        <f t="shared" si="62"/>
        <v>38.280697868856315</v>
      </c>
      <c r="R92" s="9">
        <f t="shared" si="63"/>
        <v>3.617561933727593</v>
      </c>
      <c r="S92" s="9">
        <f t="shared" si="64"/>
        <v>40.658976521186084</v>
      </c>
      <c r="T92" s="9">
        <f t="shared" si="65"/>
        <v>7.353197813300781</v>
      </c>
      <c r="U92" s="9"/>
      <c r="AD92" s="11">
        <f t="shared" si="66"/>
        <v>5.966146739123692</v>
      </c>
      <c r="AE92" s="11">
        <f t="shared" si="72"/>
        <v>1.7057004503012008</v>
      </c>
      <c r="AF92" s="11">
        <f t="shared" si="67"/>
        <v>2.3950127034818216</v>
      </c>
      <c r="AG92" s="11">
        <f t="shared" si="68"/>
        <v>3.6449457970574572</v>
      </c>
      <c r="AH92" s="11">
        <f t="shared" si="69"/>
        <v>1.2858002999650853</v>
      </c>
      <c r="AI92" s="11">
        <f t="shared" si="70"/>
        <v>3.705219636245074</v>
      </c>
      <c r="AJ92" s="11">
        <f t="shared" si="71"/>
        <v>1.9951352952459094</v>
      </c>
    </row>
    <row r="93" spans="7:36" ht="12.75">
      <c r="G93">
        <f t="shared" si="37"/>
        <v>396</v>
      </c>
      <c r="H93" s="9">
        <f t="shared" si="54"/>
        <v>5.4282656778538225</v>
      </c>
      <c r="I93" s="9">
        <f t="shared" si="55"/>
        <v>10.823726514798876</v>
      </c>
      <c r="J93" s="9">
        <f t="shared" si="56"/>
        <v>37.929399088118664</v>
      </c>
      <c r="K93" s="9">
        <f t="shared" si="57"/>
        <v>3.584164353972235</v>
      </c>
      <c r="L93" s="9">
        <f t="shared" si="58"/>
        <v>40.300103453641476</v>
      </c>
      <c r="M93" s="9">
        <f t="shared" si="59"/>
        <v>7.287920356930548</v>
      </c>
      <c r="N93" s="9"/>
      <c r="O93" s="9">
        <f t="shared" si="60"/>
        <v>5.4282656778538225</v>
      </c>
      <c r="P93" s="9">
        <f t="shared" si="61"/>
        <v>10.823726514798876</v>
      </c>
      <c r="Q93" s="9">
        <f t="shared" si="62"/>
        <v>37.929399088118664</v>
      </c>
      <c r="R93" s="9">
        <f t="shared" si="63"/>
        <v>3.584164353972235</v>
      </c>
      <c r="S93" s="9">
        <f t="shared" si="64"/>
        <v>40.300103453641476</v>
      </c>
      <c r="T93" s="9">
        <f t="shared" si="65"/>
        <v>7.287920356930548</v>
      </c>
      <c r="U93" s="9"/>
      <c r="AD93" s="11">
        <f t="shared" si="66"/>
        <v>5.981414211254481</v>
      </c>
      <c r="AE93" s="11">
        <f t="shared" si="72"/>
        <v>1.6916196865842892</v>
      </c>
      <c r="AF93" s="11">
        <f t="shared" si="67"/>
        <v>2.3817406239933763</v>
      </c>
      <c r="AG93" s="11">
        <f t="shared" si="68"/>
        <v>3.635726512920913</v>
      </c>
      <c r="AH93" s="11">
        <f t="shared" si="69"/>
        <v>1.2765253517543982</v>
      </c>
      <c r="AI93" s="11">
        <f t="shared" si="70"/>
        <v>3.6963540360372202</v>
      </c>
      <c r="AJ93" s="11">
        <f t="shared" si="71"/>
        <v>1.9862182319246406</v>
      </c>
    </row>
    <row r="94" spans="7:36" ht="12.75">
      <c r="G94">
        <f aca="true" t="shared" si="73" ref="G94:G131">G93+6</f>
        <v>402</v>
      </c>
      <c r="H94" s="9">
        <f t="shared" si="54"/>
        <v>5.353413746709529</v>
      </c>
      <c r="I94" s="9">
        <f t="shared" si="55"/>
        <v>10.68287922820082</v>
      </c>
      <c r="J94" s="9">
        <f t="shared" si="56"/>
        <v>37.58448935501254</v>
      </c>
      <c r="K94" s="9">
        <f t="shared" si="57"/>
        <v>3.551377790761649</v>
      </c>
      <c r="L94" s="9">
        <f t="shared" si="58"/>
        <v>39.947510085296145</v>
      </c>
      <c r="M94" s="9">
        <f t="shared" si="59"/>
        <v>7.223791693581865</v>
      </c>
      <c r="N94" s="9"/>
      <c r="O94" s="9">
        <f t="shared" si="60"/>
        <v>5.353413746709529</v>
      </c>
      <c r="P94" s="9">
        <f t="shared" si="61"/>
        <v>10.68287922820082</v>
      </c>
      <c r="Q94" s="9">
        <f t="shared" si="62"/>
        <v>37.58448935501254</v>
      </c>
      <c r="R94" s="9">
        <f t="shared" si="63"/>
        <v>3.551377790761649</v>
      </c>
      <c r="S94" s="9">
        <f t="shared" si="64"/>
        <v>39.947510085296145</v>
      </c>
      <c r="T94" s="9">
        <f t="shared" si="65"/>
        <v>7.223791693581865</v>
      </c>
      <c r="U94" s="9"/>
      <c r="AD94" s="11">
        <f t="shared" si="66"/>
        <v>5.996452088619021</v>
      </c>
      <c r="AE94" s="11">
        <f t="shared" si="72"/>
        <v>1.677734440916306</v>
      </c>
      <c r="AF94" s="11">
        <f t="shared" si="67"/>
        <v>2.3686423878545253</v>
      </c>
      <c r="AG94" s="11">
        <f t="shared" si="68"/>
        <v>3.6265914481333192</v>
      </c>
      <c r="AH94" s="11">
        <f t="shared" si="69"/>
        <v>1.267335638265795</v>
      </c>
      <c r="AI94" s="11">
        <f t="shared" si="70"/>
        <v>3.6875663444951368</v>
      </c>
      <c r="AJ94" s="11">
        <f t="shared" si="71"/>
        <v>1.977379980369739</v>
      </c>
    </row>
    <row r="95" spans="7:36" ht="12.75">
      <c r="G95">
        <f t="shared" si="73"/>
        <v>408</v>
      </c>
      <c r="H95" s="9">
        <f t="shared" si="54"/>
        <v>5.280598047386581</v>
      </c>
      <c r="I95" s="9">
        <f t="shared" si="55"/>
        <v>10.545650496870184</v>
      </c>
      <c r="J95" s="9">
        <f t="shared" si="56"/>
        <v>37.24579594442956</v>
      </c>
      <c r="K95" s="9">
        <f t="shared" si="57"/>
        <v>3.5191856280567793</v>
      </c>
      <c r="L95" s="9">
        <f t="shared" si="58"/>
        <v>39.60103301885055</v>
      </c>
      <c r="M95" s="9">
        <f t="shared" si="59"/>
        <v>7.160781762018441</v>
      </c>
      <c r="N95" s="9"/>
      <c r="O95" s="9">
        <f t="shared" si="60"/>
        <v>5.280598047386581</v>
      </c>
      <c r="P95" s="9">
        <f t="shared" si="61"/>
        <v>10.545650496870184</v>
      </c>
      <c r="Q95" s="9">
        <f t="shared" si="62"/>
        <v>37.24579594442956</v>
      </c>
      <c r="R95" s="9">
        <f t="shared" si="63"/>
        <v>3.5191856280567793</v>
      </c>
      <c r="S95" s="9">
        <f t="shared" si="64"/>
        <v>39.60103301885055</v>
      </c>
      <c r="T95" s="9">
        <f t="shared" si="65"/>
        <v>7.160781762018441</v>
      </c>
      <c r="U95" s="9"/>
      <c r="AD95" s="11">
        <f t="shared" si="66"/>
        <v>6.0112671744041615</v>
      </c>
      <c r="AE95" s="11">
        <f t="shared" si="72"/>
        <v>1.6640393578544876</v>
      </c>
      <c r="AF95" s="11">
        <f t="shared" si="67"/>
        <v>2.355713499735117</v>
      </c>
      <c r="AG95" s="11">
        <f t="shared" si="68"/>
        <v>3.6175390779041106</v>
      </c>
      <c r="AH95" s="11">
        <f t="shared" si="69"/>
        <v>1.2582296071774675</v>
      </c>
      <c r="AI95" s="11">
        <f t="shared" si="70"/>
        <v>3.6788552042548024</v>
      </c>
      <c r="AJ95" s="11">
        <f t="shared" si="71"/>
        <v>1.9686191596517923</v>
      </c>
    </row>
    <row r="96" spans="7:36" ht="12.75">
      <c r="G96">
        <f t="shared" si="73"/>
        <v>414</v>
      </c>
      <c r="H96" s="9">
        <f t="shared" si="54"/>
        <v>5.2097366060324966</v>
      </c>
      <c r="I96" s="9">
        <f t="shared" si="55"/>
        <v>10.411902641104387</v>
      </c>
      <c r="J96" s="9">
        <f t="shared" si="56"/>
        <v>36.91315230171977</v>
      </c>
      <c r="K96" s="9">
        <f t="shared" si="57"/>
        <v>3.4875718468837764</v>
      </c>
      <c r="L96" s="9">
        <f t="shared" si="58"/>
        <v>39.260514477041426</v>
      </c>
      <c r="M96" s="9">
        <f t="shared" si="59"/>
        <v>7.098861540777837</v>
      </c>
      <c r="N96" s="9"/>
      <c r="O96" s="9">
        <f t="shared" si="60"/>
        <v>5.2097366060324966</v>
      </c>
      <c r="P96" s="9">
        <f t="shared" si="61"/>
        <v>10.411902641104387</v>
      </c>
      <c r="Q96" s="9">
        <f t="shared" si="62"/>
        <v>36.91315230171977</v>
      </c>
      <c r="R96" s="9">
        <f t="shared" si="63"/>
        <v>3.4875718468837764</v>
      </c>
      <c r="S96" s="9">
        <f t="shared" si="64"/>
        <v>39.260514477041426</v>
      </c>
      <c r="T96" s="9">
        <f t="shared" si="65"/>
        <v>7.098861540777837</v>
      </c>
      <c r="U96" s="9"/>
      <c r="AD96" s="11">
        <f t="shared" si="66"/>
        <v>6.025865973825314</v>
      </c>
      <c r="AE96" s="11">
        <f t="shared" si="72"/>
        <v>1.650529299023293</v>
      </c>
      <c r="AF96" s="11">
        <f t="shared" si="67"/>
        <v>2.3429496364455344</v>
      </c>
      <c r="AG96" s="11">
        <f t="shared" si="68"/>
        <v>3.6085679184809787</v>
      </c>
      <c r="AH96" s="11">
        <f t="shared" si="69"/>
        <v>1.2492057481922778</v>
      </c>
      <c r="AI96" s="11">
        <f t="shared" si="70"/>
        <v>3.670219293119087</v>
      </c>
      <c r="AJ96" s="11">
        <f t="shared" si="71"/>
        <v>1.9599344248210975</v>
      </c>
    </row>
    <row r="97" spans="7:36" ht="12.75">
      <c r="G97">
        <f t="shared" si="73"/>
        <v>420</v>
      </c>
      <c r="H97" s="9">
        <f t="shared" si="54"/>
        <v>5.140751790627404</v>
      </c>
      <c r="I97" s="9">
        <f t="shared" si="55"/>
        <v>10.281504878355307</v>
      </c>
      <c r="J97" s="9">
        <f t="shared" si="56"/>
        <v>36.5863977695878</v>
      </c>
      <c r="K97" s="9">
        <f t="shared" si="57"/>
        <v>3.4565209987547827</v>
      </c>
      <c r="L97" s="9">
        <f t="shared" si="58"/>
        <v>38.925802063075885</v>
      </c>
      <c r="M97" s="9">
        <f t="shared" si="59"/>
        <v>7.038003003601555</v>
      </c>
      <c r="N97" s="9"/>
      <c r="O97" s="9">
        <f t="shared" si="60"/>
        <v>5.140751790627404</v>
      </c>
      <c r="P97" s="9">
        <f t="shared" si="61"/>
        <v>10.281504878355307</v>
      </c>
      <c r="Q97" s="9">
        <f t="shared" si="62"/>
        <v>36.5863977695878</v>
      </c>
      <c r="R97" s="9">
        <f t="shared" si="63"/>
        <v>3.4565209987547827</v>
      </c>
      <c r="S97" s="9">
        <f t="shared" si="64"/>
        <v>38.925802063075885</v>
      </c>
      <c r="T97" s="9">
        <f t="shared" si="65"/>
        <v>7.038003003601555</v>
      </c>
      <c r="U97" s="9"/>
      <c r="AD97" s="11">
        <f t="shared" si="66"/>
        <v>6.040254711277414</v>
      </c>
      <c r="AE97" s="11">
        <f t="shared" si="72"/>
        <v>1.6371993315396955</v>
      </c>
      <c r="AF97" s="11">
        <f t="shared" si="67"/>
        <v>2.3303466382582716</v>
      </c>
      <c r="AG97" s="11">
        <f t="shared" si="68"/>
        <v>3.599676525690287</v>
      </c>
      <c r="AH97" s="11">
        <f t="shared" si="69"/>
        <v>1.2402625915343841</v>
      </c>
      <c r="AI97" s="11">
        <f t="shared" si="70"/>
        <v>3.661657322853334</v>
      </c>
      <c r="AJ97" s="11">
        <f t="shared" si="71"/>
        <v>1.9513244656684918</v>
      </c>
    </row>
    <row r="98" spans="7:36" ht="12.75">
      <c r="G98">
        <f t="shared" si="73"/>
        <v>426</v>
      </c>
      <c r="H98" s="9">
        <f t="shared" si="54"/>
        <v>5.073570027278496</v>
      </c>
      <c r="I98" s="9">
        <f t="shared" si="55"/>
        <v>10.154332896674603</v>
      </c>
      <c r="J98" s="9">
        <f t="shared" si="56"/>
        <v>36.26537732936669</v>
      </c>
      <c r="K98" s="9">
        <f t="shared" si="57"/>
        <v>3.4260181804960546</v>
      </c>
      <c r="L98" s="9">
        <f t="shared" si="58"/>
        <v>38.596748533216285</v>
      </c>
      <c r="M98" s="9">
        <f t="shared" si="59"/>
        <v>6.978179077138236</v>
      </c>
      <c r="N98" s="9"/>
      <c r="O98" s="9">
        <f t="shared" si="60"/>
        <v>5.073570027278496</v>
      </c>
      <c r="P98" s="9">
        <f t="shared" si="61"/>
        <v>10.154332896674603</v>
      </c>
      <c r="Q98" s="9">
        <f t="shared" si="62"/>
        <v>36.26537732936669</v>
      </c>
      <c r="R98" s="9">
        <f t="shared" si="63"/>
        <v>3.4260181804960546</v>
      </c>
      <c r="S98" s="9">
        <f t="shared" si="64"/>
        <v>38.596748533216285</v>
      </c>
      <c r="T98" s="9">
        <f t="shared" si="65"/>
        <v>6.978179077138236</v>
      </c>
      <c r="U98" s="9"/>
      <c r="AD98" s="11">
        <f t="shared" si="66"/>
        <v>6.054439346269371</v>
      </c>
      <c r="AE98" s="11">
        <f t="shared" si="72"/>
        <v>1.6240447171998413</v>
      </c>
      <c r="AF98" s="11">
        <f t="shared" si="67"/>
        <v>2.3179005007696136</v>
      </c>
      <c r="AG98" s="11">
        <f t="shared" si="68"/>
        <v>3.590863493541798</v>
      </c>
      <c r="AH98" s="11">
        <f t="shared" si="69"/>
        <v>1.2313987065124992</v>
      </c>
      <c r="AI98" s="11">
        <f t="shared" si="70"/>
        <v>3.653168038032058</v>
      </c>
      <c r="AJ98" s="11">
        <f t="shared" si="71"/>
        <v>1.9427880055390792</v>
      </c>
    </row>
    <row r="99" spans="7:36" ht="12.75">
      <c r="G99">
        <f t="shared" si="73"/>
        <v>432</v>
      </c>
      <c r="H99" s="9">
        <f t="shared" si="54"/>
        <v>5.0081215384730875</v>
      </c>
      <c r="I99" s="9">
        <f t="shared" si="55"/>
        <v>10.030268459428623</v>
      </c>
      <c r="J99" s="9">
        <f t="shared" si="56"/>
        <v>35.949941355794216</v>
      </c>
      <c r="K99" s="9">
        <f t="shared" si="57"/>
        <v>3.396049010397219</v>
      </c>
      <c r="L99" s="9">
        <f t="shared" si="58"/>
        <v>38.2732115808031</v>
      </c>
      <c r="M99" s="9">
        <f t="shared" si="59"/>
        <v>6.919363600785847</v>
      </c>
      <c r="N99" s="9"/>
      <c r="O99" s="9">
        <f t="shared" si="60"/>
        <v>5.0081215384730875</v>
      </c>
      <c r="P99" s="9">
        <f t="shared" si="61"/>
        <v>10.030268459428623</v>
      </c>
      <c r="Q99" s="9">
        <f t="shared" si="62"/>
        <v>35.949941355794216</v>
      </c>
      <c r="R99" s="9">
        <f t="shared" si="63"/>
        <v>3.396049010397219</v>
      </c>
      <c r="S99" s="9">
        <f t="shared" si="64"/>
        <v>38.2732115808031</v>
      </c>
      <c r="T99" s="9">
        <f t="shared" si="65"/>
        <v>6.919363600785847</v>
      </c>
      <c r="U99" s="9"/>
      <c r="AD99" s="11">
        <f t="shared" si="66"/>
        <v>6.068425588244111</v>
      </c>
      <c r="AE99" s="11">
        <f t="shared" si="72"/>
        <v>1.6110609023677476</v>
      </c>
      <c r="AF99" s="11">
        <f t="shared" si="67"/>
        <v>2.305607367261575</v>
      </c>
      <c r="AG99" s="11">
        <f t="shared" si="68"/>
        <v>3.5821274528943543</v>
      </c>
      <c r="AH99" s="11">
        <f t="shared" si="69"/>
        <v>1.2226127001462648</v>
      </c>
      <c r="AI99" s="11">
        <f t="shared" si="70"/>
        <v>3.6447502149341955</v>
      </c>
      <c r="AJ99" s="11">
        <f t="shared" si="71"/>
        <v>1.934323800196162</v>
      </c>
    </row>
    <row r="100" spans="7:36" ht="12.75">
      <c r="G100">
        <f t="shared" si="73"/>
        <v>438</v>
      </c>
      <c r="H100" s="9">
        <f t="shared" si="54"/>
        <v>4.944340101332701</v>
      </c>
      <c r="I100" s="9">
        <f t="shared" si="55"/>
        <v>9.909199038640772</v>
      </c>
      <c r="J100" s="9">
        <f t="shared" si="56"/>
        <v>35.63994538447645</v>
      </c>
      <c r="K100" s="9">
        <f t="shared" si="57"/>
        <v>3.3665996056014933</v>
      </c>
      <c r="L100" s="9">
        <f t="shared" si="58"/>
        <v>37.95505363104988</v>
      </c>
      <c r="M100" s="9">
        <f t="shared" si="59"/>
        <v>6.8615312885477</v>
      </c>
      <c r="N100" s="9"/>
      <c r="O100" s="9">
        <f t="shared" si="60"/>
        <v>4.944340101332701</v>
      </c>
      <c r="P100" s="9">
        <f t="shared" si="61"/>
        <v>9.909199038640772</v>
      </c>
      <c r="Q100" s="9">
        <f t="shared" si="62"/>
        <v>35.63994538447645</v>
      </c>
      <c r="R100" s="9">
        <f t="shared" si="63"/>
        <v>3.3665996056014933</v>
      </c>
      <c r="S100" s="9">
        <f t="shared" si="64"/>
        <v>37.95505363104988</v>
      </c>
      <c r="T100" s="9">
        <f t="shared" si="65"/>
        <v>6.8615312885477</v>
      </c>
      <c r="U100" s="9"/>
      <c r="AD100" s="11">
        <f t="shared" si="66"/>
        <v>6.082218910376446</v>
      </c>
      <c r="AE100" s="11">
        <f t="shared" si="72"/>
        <v>1.59824350851205</v>
      </c>
      <c r="AF100" s="11">
        <f t="shared" si="67"/>
        <v>2.293463521527644</v>
      </c>
      <c r="AG100" s="11">
        <f t="shared" si="68"/>
        <v>3.573467070179337</v>
      </c>
      <c r="AH100" s="11">
        <f t="shared" si="69"/>
        <v>1.2139032158524463</v>
      </c>
      <c r="AI100" s="11">
        <f t="shared" si="70"/>
        <v>3.6364026604844604</v>
      </c>
      <c r="AJ100" s="11">
        <f t="shared" si="71"/>
        <v>1.9259306367328501</v>
      </c>
    </row>
    <row r="101" spans="7:36" ht="12.75">
      <c r="G101">
        <f t="shared" si="73"/>
        <v>444</v>
      </c>
      <c r="H101" s="9">
        <f t="shared" si="54"/>
        <v>4.88216282410754</v>
      </c>
      <c r="I101" s="9">
        <f t="shared" si="55"/>
        <v>9.79101747457149</v>
      </c>
      <c r="J101" s="9">
        <f t="shared" si="56"/>
        <v>35.33524989127956</v>
      </c>
      <c r="K101" s="9">
        <f t="shared" si="57"/>
        <v>3.3376565606621758</v>
      </c>
      <c r="L101" s="9">
        <f t="shared" si="58"/>
        <v>37.6421416459889</v>
      </c>
      <c r="M101" s="9">
        <f t="shared" si="59"/>
        <v>6.804657692785486</v>
      </c>
      <c r="N101" s="9"/>
      <c r="O101" s="9">
        <f t="shared" si="60"/>
        <v>4.88216282410754</v>
      </c>
      <c r="P101" s="9">
        <f t="shared" si="61"/>
        <v>9.79101747457149</v>
      </c>
      <c r="Q101" s="9">
        <f t="shared" si="62"/>
        <v>35.33524989127956</v>
      </c>
      <c r="R101" s="9">
        <f t="shared" si="63"/>
        <v>3.3376565606621758</v>
      </c>
      <c r="S101" s="9">
        <f t="shared" si="64"/>
        <v>37.6421416459889</v>
      </c>
      <c r="T101" s="9">
        <f t="shared" si="65"/>
        <v>6.804657692785486</v>
      </c>
      <c r="U101" s="9"/>
      <c r="AD101" s="11">
        <f t="shared" si="66"/>
        <v>6.095824562432225</v>
      </c>
      <c r="AE101" s="11">
        <f t="shared" si="72"/>
        <v>1.58558832334159</v>
      </c>
      <c r="AF101" s="11">
        <f t="shared" si="67"/>
        <v>2.2814653811289456</v>
      </c>
      <c r="AG101" s="11">
        <f t="shared" si="68"/>
        <v>3.5648810461789275</v>
      </c>
      <c r="AH101" s="11">
        <f t="shared" si="69"/>
        <v>1.2052689321878494</v>
      </c>
      <c r="AI101" s="11">
        <f t="shared" si="70"/>
        <v>3.6281242112385224</v>
      </c>
      <c r="AJ101" s="11">
        <f t="shared" si="71"/>
        <v>1.9176073325289658</v>
      </c>
    </row>
    <row r="102" spans="7:36" ht="12.75">
      <c r="G102">
        <f t="shared" si="73"/>
        <v>450</v>
      </c>
      <c r="H102" s="9">
        <f t="shared" si="54"/>
        <v>4.821529939325593</v>
      </c>
      <c r="I102" s="9">
        <f t="shared" si="55"/>
        <v>9.675621659371076</v>
      </c>
      <c r="J102" s="9">
        <f t="shared" si="56"/>
        <v>35.0357200829418</v>
      </c>
      <c r="K102" s="9">
        <f t="shared" si="57"/>
        <v>3.309206927195824</v>
      </c>
      <c r="L102" s="9">
        <f t="shared" si="58"/>
        <v>37.33434693898638</v>
      </c>
      <c r="M102" s="9">
        <f t="shared" si="59"/>
        <v>6.748719169760126</v>
      </c>
      <c r="N102" s="9"/>
      <c r="O102" s="9">
        <f t="shared" si="60"/>
        <v>4.821529939325593</v>
      </c>
      <c r="P102" s="9">
        <f t="shared" si="61"/>
        <v>9.675621659371076</v>
      </c>
      <c r="Q102" s="9">
        <f t="shared" si="62"/>
        <v>35.0357200829418</v>
      </c>
      <c r="R102" s="9">
        <f t="shared" si="63"/>
        <v>3.309206927195824</v>
      </c>
      <c r="S102" s="9">
        <f t="shared" si="64"/>
        <v>37.33434693898638</v>
      </c>
      <c r="T102" s="9">
        <f t="shared" si="65"/>
        <v>6.748719169760126</v>
      </c>
      <c r="U102" s="9"/>
      <c r="AD102" s="11">
        <f t="shared" si="66"/>
        <v>6.1092475827643655</v>
      </c>
      <c r="AE102" s="11">
        <f t="shared" si="72"/>
        <v>1.5730912924949305</v>
      </c>
      <c r="AF102" s="11">
        <f t="shared" si="67"/>
        <v>2.269609491050194</v>
      </c>
      <c r="AG102" s="11">
        <f t="shared" si="68"/>
        <v>3.556368114856374</v>
      </c>
      <c r="AH102" s="11">
        <f t="shared" si="69"/>
        <v>1.196708561646043</v>
      </c>
      <c r="AI102" s="11">
        <f t="shared" si="70"/>
        <v>3.619913732409847</v>
      </c>
      <c r="AJ102" s="11">
        <f t="shared" si="71"/>
        <v>1.9093527342510013</v>
      </c>
    </row>
    <row r="103" spans="7:36" ht="12.75">
      <c r="G103">
        <f t="shared" si="73"/>
        <v>456</v>
      </c>
      <c r="H103" s="9">
        <f t="shared" si="54"/>
        <v>4.762384612166297</v>
      </c>
      <c r="I103" s="9">
        <f t="shared" si="55"/>
        <v>9.562914242842563</v>
      </c>
      <c r="J103" s="9">
        <f t="shared" si="56"/>
        <v>34.74122569824573</v>
      </c>
      <c r="K103" s="9">
        <f t="shared" si="57"/>
        <v>3.28123819456723</v>
      </c>
      <c r="L103" s="9">
        <f t="shared" si="58"/>
        <v>37.03154499828405</v>
      </c>
      <c r="M103" s="9">
        <f t="shared" si="59"/>
        <v>6.693692846858438</v>
      </c>
      <c r="N103" s="9"/>
      <c r="O103" s="9">
        <f t="shared" si="60"/>
        <v>4.762384612166297</v>
      </c>
      <c r="P103" s="9">
        <f t="shared" si="61"/>
        <v>9.562914242842563</v>
      </c>
      <c r="Q103" s="9">
        <f t="shared" si="62"/>
        <v>34.74122569824573</v>
      </c>
      <c r="R103" s="9">
        <f t="shared" si="63"/>
        <v>3.28123819456723</v>
      </c>
      <c r="S103" s="9">
        <f t="shared" si="64"/>
        <v>37.03154499828405</v>
      </c>
      <c r="T103" s="9">
        <f t="shared" si="65"/>
        <v>6.693692846858438</v>
      </c>
      <c r="U103" s="9"/>
      <c r="AD103" s="11">
        <f t="shared" si="66"/>
        <v>6.1224928095143865</v>
      </c>
      <c r="AE103" s="11">
        <f t="shared" si="72"/>
        <v>1.560748511742781</v>
      </c>
      <c r="AF103" s="11">
        <f t="shared" si="67"/>
        <v>2.257892517727339</v>
      </c>
      <c r="AG103" s="11">
        <f t="shared" si="68"/>
        <v>3.547927042235632</v>
      </c>
      <c r="AH103" s="11">
        <f t="shared" si="69"/>
        <v>1.188220849505147</v>
      </c>
      <c r="AI103" s="11">
        <f t="shared" si="70"/>
        <v>3.611770116936163</v>
      </c>
      <c r="AJ103" s="11">
        <f t="shared" si="71"/>
        <v>1.9011657168930167</v>
      </c>
    </row>
    <row r="104" spans="7:36" ht="12.75">
      <c r="G104">
        <f t="shared" si="73"/>
        <v>462</v>
      </c>
      <c r="H104" s="9">
        <f t="shared" si="54"/>
        <v>4.704672762767261</v>
      </c>
      <c r="I104" s="9">
        <f t="shared" si="55"/>
        <v>9.452802358532479</v>
      </c>
      <c r="J104" s="9">
        <f t="shared" si="56"/>
        <v>34.45164081913429</v>
      </c>
      <c r="K104" s="9">
        <f t="shared" si="57"/>
        <v>3.2537382715456737</v>
      </c>
      <c r="L104" s="9">
        <f t="shared" si="58"/>
        <v>36.733615319058615</v>
      </c>
      <c r="M104" s="9">
        <f t="shared" si="59"/>
        <v>6.639556591410139</v>
      </c>
      <c r="N104" s="9"/>
      <c r="O104" s="9">
        <f t="shared" si="60"/>
        <v>4.704672762767261</v>
      </c>
      <c r="P104" s="9">
        <f t="shared" si="61"/>
        <v>9.452802358532479</v>
      </c>
      <c r="Q104" s="9">
        <f t="shared" si="62"/>
        <v>34.45164081913429</v>
      </c>
      <c r="R104" s="9">
        <f t="shared" si="63"/>
        <v>3.2537382715456737</v>
      </c>
      <c r="S104" s="9">
        <f t="shared" si="64"/>
        <v>36.733615319058615</v>
      </c>
      <c r="T104" s="9">
        <f t="shared" si="65"/>
        <v>6.639556591410139</v>
      </c>
      <c r="U104" s="9"/>
      <c r="AD104" s="11">
        <f t="shared" si="66"/>
        <v>6.135564891081739</v>
      </c>
      <c r="AE104" s="11">
        <f t="shared" si="72"/>
        <v>1.5485562196658027</v>
      </c>
      <c r="AF104" s="11">
        <f t="shared" si="67"/>
        <v>2.2463112434210664</v>
      </c>
      <c r="AG104" s="11">
        <f t="shared" si="68"/>
        <v>3.5395566253278896</v>
      </c>
      <c r="AH104" s="11">
        <f t="shared" si="69"/>
        <v>1.1798045727241135</v>
      </c>
      <c r="AI104" s="11">
        <f t="shared" si="70"/>
        <v>3.603692284583634</v>
      </c>
      <c r="AJ104" s="11">
        <f t="shared" si="71"/>
        <v>1.8930451828564783</v>
      </c>
    </row>
    <row r="105" spans="7:36" ht="12.75">
      <c r="G105">
        <f t="shared" si="73"/>
        <v>468</v>
      </c>
      <c r="H105" s="9">
        <f t="shared" si="54"/>
        <v>4.648342901296316</v>
      </c>
      <c r="I105" s="9">
        <f t="shared" si="55"/>
        <v>9.345197368529707</v>
      </c>
      <c r="J105" s="9">
        <f t="shared" si="56"/>
        <v>34.16684369119549</v>
      </c>
      <c r="K105" s="9">
        <f t="shared" si="57"/>
        <v>3.2266954688759357</v>
      </c>
      <c r="L105" s="9">
        <f t="shared" si="58"/>
        <v>36.44044124352329</v>
      </c>
      <c r="M105" s="9">
        <f t="shared" si="59"/>
        <v>6.586288981005906</v>
      </c>
      <c r="N105" s="9"/>
      <c r="O105" s="9">
        <f t="shared" si="60"/>
        <v>4.648342901296316</v>
      </c>
      <c r="P105" s="9">
        <f t="shared" si="61"/>
        <v>9.345197368529707</v>
      </c>
      <c r="Q105" s="9">
        <f t="shared" si="62"/>
        <v>34.16684369119549</v>
      </c>
      <c r="R105" s="9">
        <f t="shared" si="63"/>
        <v>3.2266954688759357</v>
      </c>
      <c r="S105" s="9">
        <f t="shared" si="64"/>
        <v>36.44044124352329</v>
      </c>
      <c r="T105" s="9">
        <f t="shared" si="65"/>
        <v>6.586288981005906</v>
      </c>
      <c r="U105" s="9"/>
      <c r="AD105" s="11">
        <f t="shared" si="66"/>
        <v>6.148468295917647</v>
      </c>
      <c r="AE105" s="11">
        <f t="shared" si="72"/>
        <v>1.536510790773437</v>
      </c>
      <c r="AF105" s="11">
        <f t="shared" si="67"/>
        <v>2.2348625609123953</v>
      </c>
      <c r="AG105" s="11">
        <f t="shared" si="68"/>
        <v>3.5312556911026522</v>
      </c>
      <c r="AH105" s="11">
        <f t="shared" si="69"/>
        <v>1.1714585388850622</v>
      </c>
      <c r="AI105" s="11">
        <f t="shared" si="70"/>
        <v>3.5956791810869237</v>
      </c>
      <c r="AJ105" s="11">
        <f t="shared" si="71"/>
        <v>1.8849900610671586</v>
      </c>
    </row>
    <row r="106" spans="7:36" ht="12.75">
      <c r="G106">
        <f t="shared" si="73"/>
        <v>474</v>
      </c>
      <c r="H106" s="9">
        <f t="shared" si="54"/>
        <v>4.593345974731637</v>
      </c>
      <c r="I106" s="9">
        <f t="shared" si="55"/>
        <v>9.240014625498505</v>
      </c>
      <c r="J106" s="9">
        <f t="shared" si="56"/>
        <v>33.88671655297789</v>
      </c>
      <c r="K106" s="9">
        <f t="shared" si="57"/>
        <v>3.2000984827112857</v>
      </c>
      <c r="L106" s="9">
        <f t="shared" si="58"/>
        <v>36.1519098086258</v>
      </c>
      <c r="M106" s="9">
        <f t="shared" si="59"/>
        <v>6.533869275232847</v>
      </c>
      <c r="N106" s="9"/>
      <c r="O106" s="9">
        <f t="shared" si="60"/>
        <v>4.593345974731637</v>
      </c>
      <c r="P106" s="9">
        <f t="shared" si="61"/>
        <v>9.240014625498505</v>
      </c>
      <c r="Q106" s="9">
        <f t="shared" si="62"/>
        <v>33.88671655297789</v>
      </c>
      <c r="R106" s="9">
        <f t="shared" si="63"/>
        <v>3.2000984827112857</v>
      </c>
      <c r="S106" s="9">
        <f t="shared" si="64"/>
        <v>36.1519098086258</v>
      </c>
      <c r="T106" s="9">
        <f t="shared" si="65"/>
        <v>6.533869275232847</v>
      </c>
      <c r="U106" s="9"/>
      <c r="AD106" s="11">
        <f t="shared" si="66"/>
        <v>6.161207321695077</v>
      </c>
      <c r="AE106" s="11">
        <f t="shared" si="72"/>
        <v>1.5246087290322594</v>
      </c>
      <c r="AF106" s="11">
        <f t="shared" si="67"/>
        <v>2.2235434684984985</v>
      </c>
      <c r="AG106" s="11">
        <f t="shared" si="68"/>
        <v>3.5230230955011828</v>
      </c>
      <c r="AH106" s="11">
        <f t="shared" si="69"/>
        <v>1.163181585179391</v>
      </c>
      <c r="AI106" s="11">
        <f t="shared" si="70"/>
        <v>3.5877297773234424</v>
      </c>
      <c r="AJ106" s="11">
        <f t="shared" si="71"/>
        <v>1.8769993061273227</v>
      </c>
    </row>
    <row r="107" spans="7:36" ht="12.75">
      <c r="G107">
        <f t="shared" si="73"/>
        <v>480</v>
      </c>
      <c r="H107" s="9">
        <f t="shared" si="54"/>
        <v>4.539635224391624</v>
      </c>
      <c r="I107" s="9">
        <f t="shared" si="55"/>
        <v>9.13717325060297</v>
      </c>
      <c r="J107" s="9">
        <f t="shared" si="56"/>
        <v>33.61114547363436</v>
      </c>
      <c r="K107" s="9">
        <f t="shared" si="57"/>
        <v>3.173936378859135</v>
      </c>
      <c r="L107" s="9">
        <f t="shared" si="58"/>
        <v>35.8679116009249</v>
      </c>
      <c r="M107" s="9">
        <f t="shared" si="59"/>
        <v>6.482277388749047</v>
      </c>
      <c r="N107" s="9"/>
      <c r="O107" s="9">
        <f t="shared" si="60"/>
        <v>4.539635224391624</v>
      </c>
      <c r="P107" s="9">
        <f t="shared" si="61"/>
        <v>9.13717325060297</v>
      </c>
      <c r="Q107" s="9">
        <f t="shared" si="62"/>
        <v>33.61114547363436</v>
      </c>
      <c r="R107" s="9">
        <f t="shared" si="63"/>
        <v>3.173936378859135</v>
      </c>
      <c r="S107" s="9">
        <f t="shared" si="64"/>
        <v>35.8679116009249</v>
      </c>
      <c r="T107" s="9">
        <f t="shared" si="65"/>
        <v>6.482277388749047</v>
      </c>
      <c r="U107" s="9"/>
      <c r="AD107" s="11">
        <f t="shared" si="66"/>
        <v>6.173786103901937</v>
      </c>
      <c r="AE107" s="11">
        <f t="shared" si="72"/>
        <v>1.5128466617749563</v>
      </c>
      <c r="AF107" s="11">
        <f t="shared" si="67"/>
        <v>2.212351065268585</v>
      </c>
      <c r="AG107" s="11">
        <f t="shared" si="68"/>
        <v>3.5148577224902176</v>
      </c>
      <c r="AH107" s="11">
        <f t="shared" si="69"/>
        <v>1.1549725774355029</v>
      </c>
      <c r="AI107" s="11">
        <f t="shared" si="70"/>
        <v>3.579843068520156</v>
      </c>
      <c r="AJ107" s="11">
        <f t="shared" si="71"/>
        <v>1.8690718975015173</v>
      </c>
    </row>
    <row r="108" spans="7:36" ht="12.75">
      <c r="G108">
        <f t="shared" si="73"/>
        <v>486</v>
      </c>
      <c r="H108" s="9">
        <f t="shared" si="54"/>
        <v>4.487166053344811</v>
      </c>
      <c r="I108" s="9">
        <f t="shared" si="55"/>
        <v>9.03659592609844</v>
      </c>
      <c r="J108" s="9">
        <f t="shared" si="56"/>
        <v>33.34002019842361</v>
      </c>
      <c r="K108" s="9">
        <f t="shared" si="57"/>
        <v>3.1481985777932016</v>
      </c>
      <c r="L108" s="9">
        <f t="shared" si="58"/>
        <v>35.588340618253824</v>
      </c>
      <c r="M108" s="9">
        <f t="shared" si="59"/>
        <v>6.431493865623738</v>
      </c>
      <c r="N108" s="9"/>
      <c r="O108" s="9">
        <f t="shared" si="60"/>
        <v>4.487166053344811</v>
      </c>
      <c r="P108" s="9">
        <f t="shared" si="61"/>
        <v>9.03659592609844</v>
      </c>
      <c r="Q108" s="9">
        <f t="shared" si="62"/>
        <v>33.34002019842361</v>
      </c>
      <c r="R108" s="9">
        <f t="shared" si="63"/>
        <v>3.1481985777932016</v>
      </c>
      <c r="S108" s="9">
        <f t="shared" si="64"/>
        <v>35.588340618253824</v>
      </c>
      <c r="T108" s="9">
        <f t="shared" si="65"/>
        <v>6.431493865623738</v>
      </c>
      <c r="U108" s="9"/>
      <c r="AD108" s="11">
        <f t="shared" si="66"/>
        <v>6.186208623900494</v>
      </c>
      <c r="AE108" s="11">
        <f t="shared" si="72"/>
        <v>1.5012213339633724</v>
      </c>
      <c r="AF108" s="11">
        <f t="shared" si="67"/>
        <v>2.201282546641235</v>
      </c>
      <c r="AG108" s="11">
        <f t="shared" si="68"/>
        <v>3.506758483154006</v>
      </c>
      <c r="AH108" s="11">
        <f t="shared" si="69"/>
        <v>1.1468304091861161</v>
      </c>
      <c r="AI108" s="11">
        <f t="shared" si="70"/>
        <v>3.572018073491428</v>
      </c>
      <c r="AJ108" s="11">
        <f t="shared" si="71"/>
        <v>1.8612068387343805</v>
      </c>
    </row>
    <row r="109" spans="7:36" ht="12.75">
      <c r="G109">
        <f t="shared" si="73"/>
        <v>492</v>
      </c>
      <c r="H109" s="9">
        <f t="shared" si="54"/>
        <v>4.435895902909583</v>
      </c>
      <c r="I109" s="9">
        <f t="shared" si="55"/>
        <v>8.93820870147207</v>
      </c>
      <c r="J109" s="9">
        <f t="shared" si="56"/>
        <v>33.0732340016296</v>
      </c>
      <c r="K109" s="9">
        <f t="shared" si="57"/>
        <v>3.122874840389042</v>
      </c>
      <c r="L109" s="9">
        <f t="shared" si="58"/>
        <v>35.31309413780338</v>
      </c>
      <c r="M109" s="9">
        <f t="shared" si="59"/>
        <v>6.38149985487427</v>
      </c>
      <c r="N109" s="9"/>
      <c r="O109" s="9">
        <f t="shared" si="60"/>
        <v>4.435895902909583</v>
      </c>
      <c r="P109" s="9">
        <f t="shared" si="61"/>
        <v>8.93820870147207</v>
      </c>
      <c r="Q109" s="9">
        <f t="shared" si="62"/>
        <v>33.0732340016296</v>
      </c>
      <c r="R109" s="9">
        <f t="shared" si="63"/>
        <v>3.122874840389042</v>
      </c>
      <c r="S109" s="9">
        <f t="shared" si="64"/>
        <v>35.31309413780338</v>
      </c>
      <c r="T109" s="9">
        <f t="shared" si="65"/>
        <v>6.38149985487427</v>
      </c>
      <c r="U109" s="9"/>
      <c r="AD109" s="11">
        <f t="shared" si="66"/>
        <v>6.198478716492308</v>
      </c>
      <c r="AE109" s="11">
        <f t="shared" si="72"/>
        <v>1.4897296027812157</v>
      </c>
      <c r="AF109" s="11">
        <f t="shared" si="67"/>
        <v>2.1903352001460243</v>
      </c>
      <c r="AG109" s="11">
        <f t="shared" si="68"/>
        <v>3.4987243148228266</v>
      </c>
      <c r="AH109" s="11">
        <f t="shared" si="69"/>
        <v>1.1387540007732377</v>
      </c>
      <c r="AI109" s="11">
        <f t="shared" si="70"/>
        <v>3.564253833906453</v>
      </c>
      <c r="AJ109" s="11">
        <f t="shared" si="71"/>
        <v>1.8534031566989753</v>
      </c>
    </row>
    <row r="110" spans="7:36" ht="12.75">
      <c r="G110">
        <f t="shared" si="73"/>
        <v>498</v>
      </c>
      <c r="H110" s="9">
        <f t="shared" si="54"/>
        <v>4.385784137524898</v>
      </c>
      <c r="I110" s="9">
        <f t="shared" si="55"/>
        <v>8.841940812111009</v>
      </c>
      <c r="J110" s="9">
        <f t="shared" si="56"/>
        <v>32.81068354648641</v>
      </c>
      <c r="K110" s="9">
        <f t="shared" si="57"/>
        <v>3.0979552543425344</v>
      </c>
      <c r="L110" s="9">
        <f t="shared" si="58"/>
        <v>35.042072590279595</v>
      </c>
      <c r="M110" s="9">
        <f t="shared" si="59"/>
        <v>6.332277087135199</v>
      </c>
      <c r="N110" s="9"/>
      <c r="O110" s="9">
        <f t="shared" si="60"/>
        <v>4.385784137524898</v>
      </c>
      <c r="P110" s="9">
        <f t="shared" si="61"/>
        <v>8.841940812111009</v>
      </c>
      <c r="Q110" s="9">
        <f t="shared" si="62"/>
        <v>32.81068354648641</v>
      </c>
      <c r="R110" s="9">
        <f t="shared" si="63"/>
        <v>3.0979552543425344</v>
      </c>
      <c r="S110" s="9">
        <f t="shared" si="64"/>
        <v>35.042072590279595</v>
      </c>
      <c r="T110" s="9">
        <f t="shared" si="65"/>
        <v>6.332277087135199</v>
      </c>
      <c r="U110" s="9"/>
      <c r="AD110" s="11">
        <f t="shared" si="66"/>
        <v>6.210600077024653</v>
      </c>
      <c r="AE110" s="11">
        <f t="shared" si="72"/>
        <v>1.478368432533944</v>
      </c>
      <c r="AF110" s="11">
        <f t="shared" si="67"/>
        <v>2.1795064014335592</v>
      </c>
      <c r="AG110" s="11">
        <f t="shared" si="68"/>
        <v>3.490754180236228</v>
      </c>
      <c r="AH110" s="11">
        <f t="shared" si="69"/>
        <v>1.130742298488993</v>
      </c>
      <c r="AI110" s="11">
        <f t="shared" si="70"/>
        <v>3.556549413584912</v>
      </c>
      <c r="AJ110" s="11">
        <f t="shared" si="71"/>
        <v>1.8456599008742198</v>
      </c>
    </row>
    <row r="111" spans="7:50" s="1" customFormat="1" ht="12.75">
      <c r="G111" s="1">
        <f t="shared" si="73"/>
        <v>504</v>
      </c>
      <c r="H111" s="10">
        <f t="shared" si="54"/>
        <v>4.336791937337445</v>
      </c>
      <c r="I111" s="10">
        <f t="shared" si="55"/>
        <v>8.747724509563827</v>
      </c>
      <c r="J111" s="10">
        <f t="shared" si="56"/>
        <v>32.55226875172256</v>
      </c>
      <c r="K111" s="10">
        <f t="shared" si="57"/>
        <v>3.073430221233483</v>
      </c>
      <c r="L111" s="10">
        <f t="shared" si="58"/>
        <v>34.77517943981204</v>
      </c>
      <c r="M111" s="10">
        <f t="shared" si="59"/>
        <v>6.283807852398897</v>
      </c>
      <c r="N111" s="10"/>
      <c r="O111" s="9">
        <f t="shared" si="60"/>
        <v>4.336791937337445</v>
      </c>
      <c r="P111" s="9">
        <f t="shared" si="61"/>
        <v>8.747724509563827</v>
      </c>
      <c r="Q111" s="9">
        <f t="shared" si="62"/>
        <v>32.55226875172256</v>
      </c>
      <c r="R111" s="9">
        <f t="shared" si="63"/>
        <v>3.073430221233483</v>
      </c>
      <c r="S111" s="9">
        <f t="shared" si="64"/>
        <v>34.77517943981204</v>
      </c>
      <c r="T111" s="9">
        <f t="shared" si="65"/>
        <v>6.283807852398897</v>
      </c>
      <c r="U111" s="10"/>
      <c r="W111" s="1">
        <v>21</v>
      </c>
      <c r="X111" s="1">
        <v>18</v>
      </c>
      <c r="Y111" s="1">
        <f>I12*100</f>
        <v>43</v>
      </c>
      <c r="Z111" s="1">
        <f>J12*100</f>
        <v>2</v>
      </c>
      <c r="AA111" s="1">
        <f>K12*100</f>
        <v>34</v>
      </c>
      <c r="AB111" s="1">
        <f>L12*100</f>
        <v>6</v>
      </c>
      <c r="AD111" s="11">
        <f t="shared" si="66"/>
        <v>6.222576268071369</v>
      </c>
      <c r="AE111" s="11">
        <f t="shared" si="72"/>
        <v>1.467134889835129</v>
      </c>
      <c r="AF111" s="11">
        <f t="shared" si="67"/>
        <v>2.1687936104992365</v>
      </c>
      <c r="AG111" s="11">
        <f t="shared" si="68"/>
        <v>3.4828470667393603</v>
      </c>
      <c r="AH111" s="11">
        <f t="shared" si="69"/>
        <v>1.1227942737505998</v>
      </c>
      <c r="AI111" s="11">
        <f t="shared" si="70"/>
        <v>3.548903897819545</v>
      </c>
      <c r="AJ111" s="11">
        <f t="shared" si="71"/>
        <v>1.837976142650084</v>
      </c>
      <c r="AK111" s="11">
        <f>AD111</f>
        <v>6.222576268071369</v>
      </c>
      <c r="AL111" s="11">
        <f aca="true" t="shared" si="74" ref="AL111:AQ111">LN(W111)</f>
        <v>3.044522437723423</v>
      </c>
      <c r="AM111" s="11">
        <f t="shared" si="74"/>
        <v>2.8903717578961645</v>
      </c>
      <c r="AN111" s="11">
        <f t="shared" si="74"/>
        <v>3.7612001156935624</v>
      </c>
      <c r="AO111" s="11">
        <f t="shared" si="74"/>
        <v>0.6931471805599453</v>
      </c>
      <c r="AP111" s="11">
        <f t="shared" si="74"/>
        <v>3.5263605246161616</v>
      </c>
      <c r="AQ111" s="11">
        <f t="shared" si="74"/>
        <v>1.791759469228055</v>
      </c>
      <c r="AS111" s="1">
        <f aca="true" t="shared" si="75" ref="AS111:AX111">(AE111-AL111)^2</f>
        <v>2.488151476233045</v>
      </c>
      <c r="AT111" s="1">
        <f t="shared" si="75"/>
        <v>0.5206750228007828</v>
      </c>
      <c r="AU111" s="1">
        <f t="shared" si="75"/>
        <v>0.07748041986210043</v>
      </c>
      <c r="AV111" s="1">
        <f t="shared" si="75"/>
        <v>0.18459662468717897</v>
      </c>
      <c r="AW111" s="1">
        <f t="shared" si="75"/>
        <v>0.0005082036753870297</v>
      </c>
      <c r="AX111" s="1">
        <f t="shared" si="75"/>
        <v>0.002135980902198488</v>
      </c>
    </row>
    <row r="112" spans="7:36" ht="12.75">
      <c r="G112">
        <f t="shared" si="73"/>
        <v>510</v>
      </c>
      <c r="H112" s="9">
        <f t="shared" si="54"/>
        <v>4.288882197908518</v>
      </c>
      <c r="I112" s="9">
        <f t="shared" si="55"/>
        <v>8.655494902539514</v>
      </c>
      <c r="J112" s="9">
        <f t="shared" si="56"/>
        <v>32.297892664362436</v>
      </c>
      <c r="K112" s="9">
        <f t="shared" si="57"/>
        <v>3.0492904441988533</v>
      </c>
      <c r="L112" s="9">
        <f t="shared" si="58"/>
        <v>34.512321069308854</v>
      </c>
      <c r="M112" s="9">
        <f t="shared" si="59"/>
        <v>6.236074978770659</v>
      </c>
      <c r="N112" s="9"/>
      <c r="O112" s="9">
        <f t="shared" si="60"/>
        <v>4.288882197908518</v>
      </c>
      <c r="P112" s="9">
        <f t="shared" si="61"/>
        <v>8.655494902539514</v>
      </c>
      <c r="Q112" s="9">
        <f t="shared" si="62"/>
        <v>32.297892664362436</v>
      </c>
      <c r="R112" s="9">
        <f t="shared" si="63"/>
        <v>3.0492904441988533</v>
      </c>
      <c r="S112" s="9">
        <f t="shared" si="64"/>
        <v>34.512321069308854</v>
      </c>
      <c r="T112" s="9">
        <f t="shared" si="65"/>
        <v>6.236074978770659</v>
      </c>
      <c r="U112" s="9"/>
      <c r="AD112" s="11">
        <f t="shared" si="66"/>
        <v>6.234410725718371</v>
      </c>
      <c r="AE112" s="11">
        <f t="shared" si="72"/>
        <v>1.4560261390602054</v>
      </c>
      <c r="AF112" s="11">
        <f t="shared" si="67"/>
        <v>2.158194368107146</v>
      </c>
      <c r="AG112" s="11">
        <f t="shared" si="68"/>
        <v>3.475001985510822</v>
      </c>
      <c r="AH112" s="11">
        <f t="shared" si="69"/>
        <v>1.11490892230787</v>
      </c>
      <c r="AI112" s="11">
        <f t="shared" si="70"/>
        <v>3.541316392724437</v>
      </c>
      <c r="AJ112" s="11">
        <f t="shared" si="71"/>
        <v>1.830350974659274</v>
      </c>
    </row>
    <row r="113" spans="7:36" ht="12.75">
      <c r="G113">
        <f t="shared" si="73"/>
        <v>516</v>
      </c>
      <c r="H113" s="9">
        <f t="shared" si="54"/>
        <v>4.242019436496048</v>
      </c>
      <c r="I113" s="9">
        <f t="shared" si="55"/>
        <v>8.565189807859873</v>
      </c>
      <c r="J113" s="9">
        <f t="shared" si="56"/>
        <v>32.047461338445494</v>
      </c>
      <c r="K113" s="9">
        <f t="shared" si="57"/>
        <v>3.0255269161823937</v>
      </c>
      <c r="L113" s="9">
        <f t="shared" si="58"/>
        <v>34.253406670972</v>
      </c>
      <c r="M113" s="9">
        <f t="shared" si="59"/>
        <v>6.1890618121847965</v>
      </c>
      <c r="N113" s="9"/>
      <c r="O113" s="9">
        <f t="shared" si="60"/>
        <v>4.242019436496048</v>
      </c>
      <c r="P113" s="9">
        <f t="shared" si="61"/>
        <v>8.565189807859873</v>
      </c>
      <c r="Q113" s="9">
        <f t="shared" si="62"/>
        <v>32.047461338445494</v>
      </c>
      <c r="R113" s="9">
        <f t="shared" si="63"/>
        <v>3.0255269161823937</v>
      </c>
      <c r="S113" s="9">
        <f t="shared" si="64"/>
        <v>34.253406670972</v>
      </c>
      <c r="T113" s="9">
        <f t="shared" si="65"/>
        <v>6.1890618121847965</v>
      </c>
      <c r="U113" s="9"/>
      <c r="AD113" s="11">
        <f t="shared" si="66"/>
        <v>6.246106765481563</v>
      </c>
      <c r="AE113" s="11">
        <f t="shared" si="72"/>
        <v>1.4450394380499683</v>
      </c>
      <c r="AF113" s="11">
        <f t="shared" si="67"/>
        <v>2.1477062924015065</v>
      </c>
      <c r="AG113" s="11">
        <f t="shared" si="68"/>
        <v>3.4672179708205713</v>
      </c>
      <c r="AH113" s="11">
        <f t="shared" si="69"/>
        <v>1.107085263481715</v>
      </c>
      <c r="AI113" s="11">
        <f t="shared" si="70"/>
        <v>3.5337860246078323</v>
      </c>
      <c r="AJ113" s="11">
        <f t="shared" si="71"/>
        <v>1.822783510134204</v>
      </c>
    </row>
    <row r="114" spans="7:36" ht="12.75">
      <c r="G114">
        <f t="shared" si="73"/>
        <v>522</v>
      </c>
      <c r="H114" s="9">
        <f t="shared" si="54"/>
        <v>4.196169704414319</v>
      </c>
      <c r="I114" s="9">
        <f t="shared" si="55"/>
        <v>8.47674961064592</v>
      </c>
      <c r="J114" s="9">
        <f t="shared" si="56"/>
        <v>31.800883719344263</v>
      </c>
      <c r="K114" s="9">
        <f t="shared" si="57"/>
        <v>3.002130908729448</v>
      </c>
      <c r="L114" s="9">
        <f t="shared" si="58"/>
        <v>33.998348141704206</v>
      </c>
      <c r="M114" s="9">
        <f t="shared" si="59"/>
        <v>6.142752197031384</v>
      </c>
      <c r="N114" s="9"/>
      <c r="O114" s="9">
        <f t="shared" si="60"/>
        <v>4.196169704414319</v>
      </c>
      <c r="P114" s="9">
        <f t="shared" si="61"/>
        <v>8.47674961064592</v>
      </c>
      <c r="Q114" s="9">
        <f t="shared" si="62"/>
        <v>31.800883719344263</v>
      </c>
      <c r="R114" s="9">
        <f t="shared" si="63"/>
        <v>3.002130908729448</v>
      </c>
      <c r="S114" s="9">
        <f t="shared" si="64"/>
        <v>33.998348141704206</v>
      </c>
      <c r="T114" s="9">
        <f t="shared" si="65"/>
        <v>6.142752197031384</v>
      </c>
      <c r="U114" s="9"/>
      <c r="AD114" s="11">
        <f t="shared" si="66"/>
        <v>6.257667587882639</v>
      </c>
      <c r="AE114" s="11">
        <f t="shared" si="72"/>
        <v>1.4341721340475448</v>
      </c>
      <c r="AF114" s="11">
        <f t="shared" si="67"/>
        <v>2.1373270756939706</v>
      </c>
      <c r="AG114" s="11">
        <f t="shared" si="68"/>
        <v>3.459494079316485</v>
      </c>
      <c r="AH114" s="11">
        <f t="shared" si="69"/>
        <v>1.0993223394322067</v>
      </c>
      <c r="AI114" s="11">
        <f t="shared" si="70"/>
        <v>3.526311939368394</v>
      </c>
      <c r="AJ114" s="11">
        <f t="shared" si="71"/>
        <v>1.815272882288119</v>
      </c>
    </row>
    <row r="115" spans="7:36" ht="12.75">
      <c r="G115">
        <f t="shared" si="73"/>
        <v>528</v>
      </c>
      <c r="H115" s="9">
        <f t="shared" si="54"/>
        <v>4.151300505016457</v>
      </c>
      <c r="I115" s="9">
        <f t="shared" si="55"/>
        <v>8.390117133077629</v>
      </c>
      <c r="J115" s="9">
        <f t="shared" si="56"/>
        <v>31.558071533382044</v>
      </c>
      <c r="K115" s="9">
        <f t="shared" si="57"/>
        <v>2.9790939612976635</v>
      </c>
      <c r="L115" s="9">
        <f t="shared" si="58"/>
        <v>33.747059983154124</v>
      </c>
      <c r="M115" s="9">
        <f t="shared" si="59"/>
        <v>6.097130457646287</v>
      </c>
      <c r="N115" s="9"/>
      <c r="O115" s="9">
        <f t="shared" si="60"/>
        <v>4.151300505016457</v>
      </c>
      <c r="P115" s="9">
        <f t="shared" si="61"/>
        <v>8.390117133077629</v>
      </c>
      <c r="Q115" s="9">
        <f t="shared" si="62"/>
        <v>31.558071533382044</v>
      </c>
      <c r="R115" s="9">
        <f t="shared" si="63"/>
        <v>2.9790939612976635</v>
      </c>
      <c r="S115" s="9">
        <f t="shared" si="64"/>
        <v>33.747059983154124</v>
      </c>
      <c r="T115" s="9">
        <f t="shared" si="65"/>
        <v>6.097130457646287</v>
      </c>
      <c r="U115" s="9"/>
      <c r="AD115" s="11">
        <f t="shared" si="66"/>
        <v>6.269096283706261</v>
      </c>
      <c r="AE115" s="11">
        <f t="shared" si="72"/>
        <v>1.4234216598537712</v>
      </c>
      <c r="AF115" s="11">
        <f t="shared" si="67"/>
        <v>2.127054481415943</v>
      </c>
      <c r="AG115" s="11">
        <f t="shared" si="68"/>
        <v>3.4518293893382688</v>
      </c>
      <c r="AH115" s="11">
        <f t="shared" si="69"/>
        <v>1.0916192144548336</v>
      </c>
      <c r="AI115" s="11">
        <f t="shared" si="70"/>
        <v>3.5188933019138537</v>
      </c>
      <c r="AJ115" s="11">
        <f t="shared" si="71"/>
        <v>1.8078182437192831</v>
      </c>
    </row>
    <row r="116" spans="7:36" ht="12.75">
      <c r="G116">
        <f t="shared" si="73"/>
        <v>534</v>
      </c>
      <c r="H116" s="9">
        <f t="shared" si="54"/>
        <v>4.10738071688327</v>
      </c>
      <c r="I116" s="9">
        <f t="shared" si="55"/>
        <v>8.30523751111996</v>
      </c>
      <c r="J116" s="9">
        <f t="shared" si="56"/>
        <v>31.318939182469183</v>
      </c>
      <c r="K116" s="9">
        <f t="shared" si="57"/>
        <v>2.956407871056096</v>
      </c>
      <c r="L116" s="9">
        <f t="shared" si="58"/>
        <v>33.499459206161845</v>
      </c>
      <c r="M116" s="9">
        <f t="shared" si="59"/>
        <v>6.052181380619962</v>
      </c>
      <c r="N116" s="9"/>
      <c r="O116" s="9">
        <f t="shared" si="60"/>
        <v>4.10738071688327</v>
      </c>
      <c r="P116" s="9">
        <f t="shared" si="61"/>
        <v>8.30523751111996</v>
      </c>
      <c r="Q116" s="9">
        <f t="shared" si="62"/>
        <v>31.318939182469183</v>
      </c>
      <c r="R116" s="9">
        <f t="shared" si="63"/>
        <v>2.956407871056096</v>
      </c>
      <c r="S116" s="9">
        <f t="shared" si="64"/>
        <v>33.499459206161845</v>
      </c>
      <c r="T116" s="9">
        <f t="shared" si="65"/>
        <v>6.052181380619962</v>
      </c>
      <c r="U116" s="9"/>
      <c r="AD116" s="11">
        <f t="shared" si="66"/>
        <v>6.280395838960195</v>
      </c>
      <c r="AE116" s="11">
        <f t="shared" si="72"/>
        <v>1.4127855301870407</v>
      </c>
      <c r="AF116" s="11">
        <f t="shared" si="67"/>
        <v>2.1168863412258587</v>
      </c>
      <c r="AG116" s="11">
        <f t="shared" si="68"/>
        <v>3.444223000257458</v>
      </c>
      <c r="AH116" s="11">
        <f t="shared" si="69"/>
        <v>1.0839749743036515</v>
      </c>
      <c r="AI116" s="11">
        <f t="shared" si="70"/>
        <v>3.5115292956010733</v>
      </c>
      <c r="AJ116" s="11">
        <f t="shared" si="71"/>
        <v>1.8004187658372124</v>
      </c>
    </row>
    <row r="117" spans="7:36" ht="12.75">
      <c r="G117">
        <f t="shared" si="73"/>
        <v>540</v>
      </c>
      <c r="H117" s="9">
        <f t="shared" si="54"/>
        <v>4.0643805218369184</v>
      </c>
      <c r="I117" s="9">
        <f t="shared" si="55"/>
        <v>8.22205807865662</v>
      </c>
      <c r="J117" s="9">
        <f t="shared" si="56"/>
        <v>31.083403643493696</v>
      </c>
      <c r="K117" s="9">
        <f t="shared" si="57"/>
        <v>2.934064683146886</v>
      </c>
      <c r="L117" s="9">
        <f t="shared" si="58"/>
        <v>33.255465239380136</v>
      </c>
      <c r="M117" s="9">
        <f t="shared" si="59"/>
        <v>6.007890197883059</v>
      </c>
      <c r="N117" s="9"/>
      <c r="O117" s="9">
        <f t="shared" si="60"/>
        <v>4.0643805218369184</v>
      </c>
      <c r="P117" s="9">
        <f t="shared" si="61"/>
        <v>8.22205807865662</v>
      </c>
      <c r="Q117" s="9">
        <f t="shared" si="62"/>
        <v>31.083403643493696</v>
      </c>
      <c r="R117" s="9">
        <f t="shared" si="63"/>
        <v>2.934064683146886</v>
      </c>
      <c r="S117" s="9">
        <f t="shared" si="64"/>
        <v>33.255465239380136</v>
      </c>
      <c r="T117" s="9">
        <f t="shared" si="65"/>
        <v>6.007890197883059</v>
      </c>
      <c r="U117" s="9"/>
      <c r="AD117" s="11">
        <f t="shared" si="66"/>
        <v>6.29156913955832</v>
      </c>
      <c r="AE117" s="11">
        <f t="shared" si="72"/>
        <v>1.402261338234708</v>
      </c>
      <c r="AF117" s="11">
        <f t="shared" si="67"/>
        <v>2.1068205522620516</v>
      </c>
      <c r="AG117" s="11">
        <f t="shared" si="68"/>
        <v>3.43667403184233</v>
      </c>
      <c r="AH117" s="11">
        <f t="shared" si="69"/>
        <v>1.0763887255401123</v>
      </c>
      <c r="AI117" s="11">
        <f t="shared" si="70"/>
        <v>3.504219121696565</v>
      </c>
      <c r="AJ117" s="11">
        <f t="shared" si="71"/>
        <v>1.7930736383099821</v>
      </c>
    </row>
    <row r="118" spans="7:43" ht="12.75">
      <c r="G118">
        <f t="shared" si="73"/>
        <v>546</v>
      </c>
      <c r="H118" s="9">
        <f t="shared" si="54"/>
        <v>4.0222713374294745</v>
      </c>
      <c r="I118" s="9">
        <f t="shared" si="55"/>
        <v>8.14052825851738</v>
      </c>
      <c r="J118" s="9">
        <f t="shared" si="56"/>
        <v>30.85138437221781</v>
      </c>
      <c r="K118" s="9">
        <f t="shared" si="57"/>
        <v>2.912056681385202</v>
      </c>
      <c r="L118" s="9">
        <f t="shared" si="58"/>
        <v>33.01499984186019</v>
      </c>
      <c r="M118" s="9">
        <f t="shared" si="59"/>
        <v>5.964242570529322</v>
      </c>
      <c r="N118" s="9"/>
      <c r="O118" s="9">
        <f t="shared" si="60"/>
        <v>4.0222713374294745</v>
      </c>
      <c r="P118" s="9">
        <f t="shared" si="61"/>
        <v>8.14052825851738</v>
      </c>
      <c r="Q118" s="9">
        <f t="shared" si="62"/>
        <v>30.85138437221781</v>
      </c>
      <c r="R118" s="9">
        <f t="shared" si="63"/>
        <v>2.912056681385202</v>
      </c>
      <c r="S118" s="9">
        <f t="shared" si="64"/>
        <v>33.01499984186019</v>
      </c>
      <c r="T118" s="9">
        <f t="shared" si="65"/>
        <v>5.964242570529322</v>
      </c>
      <c r="U118" s="9"/>
      <c r="AD118" s="11">
        <f t="shared" si="66"/>
        <v>6.302618975744905</v>
      </c>
      <c r="AE118" s="11">
        <f t="shared" si="72"/>
        <v>1.3918467523840818</v>
      </c>
      <c r="AF118" s="11">
        <f t="shared" si="67"/>
        <v>2.096855074532511</v>
      </c>
      <c r="AG118" s="11">
        <f t="shared" si="68"/>
        <v>3.4291816236466115</v>
      </c>
      <c r="AH118" s="11">
        <f t="shared" si="69"/>
        <v>1.0688595949064053</v>
      </c>
      <c r="AI118" s="11">
        <f t="shared" si="70"/>
        <v>3.4969619988565963</v>
      </c>
      <c r="AJ118" s="11">
        <f t="shared" si="71"/>
        <v>1.7857820685316814</v>
      </c>
      <c r="AL118" s="11">
        <f aca="true" t="shared" si="76" ref="AL118:AQ120">(AL26-$AQ$133)^2</f>
        <v>0.9913270531922581</v>
      </c>
      <c r="AM118" s="11">
        <f t="shared" si="76"/>
        <v>1.3565969353007503</v>
      </c>
      <c r="AN118" s="11">
        <f t="shared" si="76"/>
        <v>1.5111021127878048</v>
      </c>
      <c r="AO118" s="11">
        <f t="shared" si="76"/>
        <v>3.7977625711395127</v>
      </c>
      <c r="AP118" s="11">
        <f t="shared" si="76"/>
        <v>1.5366868044936794</v>
      </c>
      <c r="AQ118" s="11">
        <f t="shared" si="76"/>
        <v>2.381835967905816</v>
      </c>
    </row>
    <row r="119" spans="7:43" ht="12.75">
      <c r="G119">
        <f t="shared" si="73"/>
        <v>552</v>
      </c>
      <c r="H119" s="9">
        <f t="shared" si="54"/>
        <v>3.981025753585189</v>
      </c>
      <c r="I119" s="9">
        <f t="shared" si="55"/>
        <v>8.0605994599252</v>
      </c>
      <c r="J119" s="9">
        <f t="shared" si="56"/>
        <v>30.62280321144677</v>
      </c>
      <c r="K119" s="9">
        <f t="shared" si="57"/>
        <v>2.89037637937462</v>
      </c>
      <c r="L119" s="9">
        <f t="shared" si="58"/>
        <v>32.77798701940264</v>
      </c>
      <c r="M119" s="9">
        <f t="shared" si="59"/>
        <v>5.921224573338571</v>
      </c>
      <c r="N119" s="9"/>
      <c r="O119" s="9">
        <f t="shared" si="60"/>
        <v>3.981025753585189</v>
      </c>
      <c r="P119" s="9">
        <f t="shared" si="61"/>
        <v>8.0605994599252</v>
      </c>
      <c r="Q119" s="9">
        <f t="shared" si="62"/>
        <v>30.62280321144677</v>
      </c>
      <c r="R119" s="9">
        <f t="shared" si="63"/>
        <v>2.89037637937462</v>
      </c>
      <c r="S119" s="9">
        <f t="shared" si="64"/>
        <v>32.77798701940264</v>
      </c>
      <c r="T119" s="9">
        <f t="shared" si="65"/>
        <v>5.921224573338571</v>
      </c>
      <c r="U119" s="9"/>
      <c r="AD119" s="11">
        <f t="shared" si="66"/>
        <v>6.313548046277095</v>
      </c>
      <c r="AE119" s="11">
        <f t="shared" si="72"/>
        <v>1.3815395131218948</v>
      </c>
      <c r="AF119" s="11">
        <f t="shared" si="67"/>
        <v>2.0869879284334236</v>
      </c>
      <c r="AG119" s="11">
        <f t="shared" si="68"/>
        <v>3.4217449344209117</v>
      </c>
      <c r="AH119" s="11">
        <f t="shared" si="69"/>
        <v>1.0613867287222125</v>
      </c>
      <c r="AI119" s="11">
        <f t="shared" si="70"/>
        <v>3.4897571626260175</v>
      </c>
      <c r="AJ119" s="11">
        <f t="shared" si="71"/>
        <v>1.7785432811091457</v>
      </c>
      <c r="AL119" s="11">
        <f t="shared" si="76"/>
        <v>0.6786527440166409</v>
      </c>
      <c r="AM119" s="11">
        <f t="shared" si="76"/>
        <v>1.0175284752830454</v>
      </c>
      <c r="AN119" s="11">
        <f t="shared" si="76"/>
        <v>1.5877022958755724</v>
      </c>
      <c r="AO119" s="11">
        <f t="shared" si="76"/>
        <v>11.122753651719366</v>
      </c>
      <c r="AP119" s="11">
        <f t="shared" si="76"/>
        <v>1.5111021127878048</v>
      </c>
      <c r="AQ119" s="11">
        <f t="shared" si="76"/>
        <v>0.0844232653368222</v>
      </c>
    </row>
    <row r="120" spans="7:43" ht="12.75">
      <c r="G120">
        <f t="shared" si="73"/>
        <v>558</v>
      </c>
      <c r="H120" s="9">
        <f t="shared" si="54"/>
        <v>3.940617473101326</v>
      </c>
      <c r="I120" s="9">
        <f t="shared" si="55"/>
        <v>7.982224981926147</v>
      </c>
      <c r="J120" s="9">
        <f t="shared" si="56"/>
        <v>30.397584303249918</v>
      </c>
      <c r="K120" s="9">
        <f t="shared" si="57"/>
        <v>2.869016512016449</v>
      </c>
      <c r="L120" s="9">
        <f t="shared" si="58"/>
        <v>32.54435294448596</v>
      </c>
      <c r="M120" s="9">
        <f t="shared" si="59"/>
        <v>5.878822679964674</v>
      </c>
      <c r="N120" s="9"/>
      <c r="O120" s="9">
        <f t="shared" si="60"/>
        <v>3.940617473101326</v>
      </c>
      <c r="P120" s="9">
        <f t="shared" si="61"/>
        <v>7.982224981926147</v>
      </c>
      <c r="Q120" s="9">
        <f t="shared" si="62"/>
        <v>30.397584303249918</v>
      </c>
      <c r="R120" s="9">
        <f t="shared" si="63"/>
        <v>2.869016512016449</v>
      </c>
      <c r="S120" s="9">
        <f t="shared" si="64"/>
        <v>32.54435294448596</v>
      </c>
      <c r="T120" s="9">
        <f t="shared" si="65"/>
        <v>5.878822679964674</v>
      </c>
      <c r="U120" s="9"/>
      <c r="AD120" s="11">
        <f t="shared" si="66"/>
        <v>6.324358962381311</v>
      </c>
      <c r="AE120" s="11">
        <f t="shared" si="72"/>
        <v>1.3713374300919436</v>
      </c>
      <c r="AF120" s="11">
        <f t="shared" si="67"/>
        <v>2.0772171923889475</v>
      </c>
      <c r="AG120" s="11">
        <f t="shared" si="68"/>
        <v>3.414363141545884</v>
      </c>
      <c r="AH120" s="11">
        <f t="shared" si="69"/>
        <v>1.0539692923038402</v>
      </c>
      <c r="AI120" s="11">
        <f t="shared" si="70"/>
        <v>3.482603864955017</v>
      </c>
      <c r="AJ120" s="11">
        <f t="shared" si="71"/>
        <v>1.7713565173671315</v>
      </c>
      <c r="AL120" s="11">
        <f t="shared" si="76"/>
        <v>0.6273513255662092</v>
      </c>
      <c r="AM120" s="11">
        <f t="shared" si="76"/>
        <v>0.8604429099540064</v>
      </c>
      <c r="AN120" s="11">
        <f t="shared" si="76"/>
        <v>1.304752327188747</v>
      </c>
      <c r="AO120" s="11">
        <f t="shared" si="76"/>
        <v>0.5931000624512384</v>
      </c>
      <c r="AP120" s="11">
        <f t="shared" si="76"/>
        <v>1.4082790098472937</v>
      </c>
      <c r="AQ120" s="11">
        <f t="shared" si="76"/>
        <v>0.0595539616229469</v>
      </c>
    </row>
    <row r="121" spans="7:43" ht="12.75">
      <c r="G121">
        <f t="shared" si="73"/>
        <v>564</v>
      </c>
      <c r="H121" s="9">
        <f aca="true" t="shared" si="77" ref="H121:H131">100*cc/(cc+eone+kk*G121)</f>
        <v>3.9010212557361554</v>
      </c>
      <c r="I121" s="9">
        <f aca="true" t="shared" si="78" ref="I121:I131">100*(cc+ccthree)/(cc+ccthree+eone+kk*G121)</f>
        <v>7.905359922398874</v>
      </c>
      <c r="J121" s="9">
        <f aca="true" t="shared" si="79" ref="J121:J131">100*(cc+retestb)/(cc+retestb+eone+kk*G121)</f>
        <v>30.175654005026992</v>
      </c>
      <c r="K121" s="9">
        <f aca="true" t="shared" si="80" ref="K121:K131">100*(cc)/(cc+eone+etwo+kk*G121)</f>
        <v>2.847970027392769</v>
      </c>
      <c r="L121" s="9">
        <f aca="true" t="shared" si="81" ref="L121:L131">100*(cc+ccthree+retestb)/(cc+ccthree+retestb+eone+kk*G121)</f>
        <v>32.31402587959501</v>
      </c>
      <c r="M121" s="9">
        <f aca="true" t="shared" si="82" ref="M121:M131">100*(cc+ccthree)/(cc+ccthree+eone+etwo+kk*G121)</f>
        <v>5.837023748755402</v>
      </c>
      <c r="N121" s="9"/>
      <c r="O121" s="9">
        <f aca="true" t="shared" si="83" ref="O121:O131">100*(cc+guess*kk*G121)/(cc+eone+kk*G121)</f>
        <v>3.9010212557361554</v>
      </c>
      <c r="P121" s="9">
        <f aca="true" t="shared" si="84" ref="P121:P131">100*(cc+ccthree+kk*guess*G121)/(cc+ccthree+eone+kk*G121)</f>
        <v>7.905359922398874</v>
      </c>
      <c r="Q121" s="9">
        <f aca="true" t="shared" si="85" ref="Q121:Q131">100*(cc+retestb+guess*kk*G121)/(cc+retestb+eone+kk*G121)</f>
        <v>30.175654005026992</v>
      </c>
      <c r="R121" s="9">
        <f aca="true" t="shared" si="86" ref="R121:R131">100*(cc+guess*kk*G121)/(cc+eone+etwo+kk*G121)</f>
        <v>2.847970027392769</v>
      </c>
      <c r="S121" s="9">
        <f aca="true" t="shared" si="87" ref="S121:S131">100*(cc+ccthree+retestb+kk*guess*G121)/(cc+ccthree+retestb+eone+kk*G121)</f>
        <v>32.31402587959501</v>
      </c>
      <c r="T121" s="9">
        <f aca="true" t="shared" si="88" ref="T121:T131">100*(cc+ccthree+kk*guess*G121)/(cc+ccthree+etwo+eone+kk*G121)</f>
        <v>5.837023748755402</v>
      </c>
      <c r="U121" s="9"/>
      <c r="AD121" s="11">
        <f t="shared" si="66"/>
        <v>6.335054251498059</v>
      </c>
      <c r="AE121" s="11">
        <f t="shared" si="72"/>
        <v>1.3612383793013065</v>
      </c>
      <c r="AF121" s="11">
        <f t="shared" si="67"/>
        <v>2.0675410006051815</v>
      </c>
      <c r="AG121" s="11">
        <f t="shared" si="68"/>
        <v>3.4070354404861547</v>
      </c>
      <c r="AH121" s="11">
        <f t="shared" si="69"/>
        <v>1.046606469404733</v>
      </c>
      <c r="AI121" s="11">
        <f t="shared" si="70"/>
        <v>3.4755013737330396</v>
      </c>
      <c r="AJ121" s="11">
        <f t="shared" si="71"/>
        <v>1.7642210348711467</v>
      </c>
      <c r="AL121" s="11">
        <f aca="true" t="shared" si="89" ref="AL121:AQ121">(AL35-$AQ133)^2</f>
        <v>0.0844232653368222</v>
      </c>
      <c r="AM121" s="11">
        <f t="shared" si="89"/>
        <v>0.14325680685626277</v>
      </c>
      <c r="AN121" s="11">
        <f t="shared" si="89"/>
        <v>1.0960988112265408</v>
      </c>
      <c r="AO121" s="11">
        <f t="shared" si="89"/>
        <v>1.2947132724584496</v>
      </c>
      <c r="AP121" s="11">
        <f t="shared" si="89"/>
        <v>1.278773913927945</v>
      </c>
      <c r="AQ121" s="11">
        <f t="shared" si="89"/>
        <v>0.005926339050125614</v>
      </c>
    </row>
    <row r="122" spans="7:43" ht="12.75">
      <c r="G122">
        <f t="shared" si="73"/>
        <v>570</v>
      </c>
      <c r="H122" s="9">
        <f t="shared" si="77"/>
        <v>3.8622128656343233</v>
      </c>
      <c r="I122" s="9">
        <f t="shared" si="78"/>
        <v>7.8299610922711365</v>
      </c>
      <c r="J122" s="9">
        <f t="shared" si="79"/>
        <v>29.956940809224562</v>
      </c>
      <c r="K122" s="9">
        <f t="shared" si="80"/>
        <v>2.827230079004133</v>
      </c>
      <c r="L122" s="9">
        <f t="shared" si="81"/>
        <v>32.086936103782456</v>
      </c>
      <c r="M122" s="9">
        <f t="shared" si="82"/>
        <v>5.795815009172949</v>
      </c>
      <c r="N122" s="9"/>
      <c r="O122" s="9">
        <f t="shared" si="83"/>
        <v>3.8622128656343233</v>
      </c>
      <c r="P122" s="9">
        <f t="shared" si="84"/>
        <v>7.8299610922711365</v>
      </c>
      <c r="Q122" s="9">
        <f t="shared" si="85"/>
        <v>29.956940809224562</v>
      </c>
      <c r="R122" s="9">
        <f t="shared" si="86"/>
        <v>2.827230079004133</v>
      </c>
      <c r="S122" s="9">
        <f t="shared" si="87"/>
        <v>32.086936103782456</v>
      </c>
      <c r="T122" s="9">
        <f t="shared" si="88"/>
        <v>5.795815009172949</v>
      </c>
      <c r="U122" s="9"/>
      <c r="AD122" s="11">
        <f t="shared" si="66"/>
        <v>6.345636360828596</v>
      </c>
      <c r="AE122" s="11">
        <f t="shared" si="72"/>
        <v>1.351240300466234</v>
      </c>
      <c r="AF122" s="11">
        <f t="shared" si="67"/>
        <v>2.0579575409317625</v>
      </c>
      <c r="AG122" s="11">
        <f t="shared" si="68"/>
        <v>3.3997610442641126</v>
      </c>
      <c r="AH122" s="11">
        <f t="shared" si="69"/>
        <v>1.0392974616764354</v>
      </c>
      <c r="AI122" s="11">
        <f t="shared" si="70"/>
        <v>3.468448972339137</v>
      </c>
      <c r="AJ122" s="11">
        <f t="shared" si="71"/>
        <v>1.7571361069671854</v>
      </c>
      <c r="AL122" s="11">
        <f aca="true" t="shared" si="90" ref="AL122:AQ122">(AL55-$AQ$133)^2</f>
        <v>0.2518693947626517</v>
      </c>
      <c r="AM122" s="11">
        <f t="shared" si="90"/>
        <v>0.0595539616229469</v>
      </c>
      <c r="AN122" s="11">
        <f t="shared" si="90"/>
        <v>0.26529539952966635</v>
      </c>
      <c r="AO122" s="11">
        <f t="shared" si="90"/>
        <v>1.576626072604191</v>
      </c>
      <c r="AP122" s="11">
        <f t="shared" si="90"/>
        <v>0.6529536413112668</v>
      </c>
      <c r="AQ122" s="11">
        <f t="shared" si="90"/>
        <v>0.8783138205946516</v>
      </c>
    </row>
    <row r="123" spans="7:43" ht="12.75">
      <c r="G123">
        <f t="shared" si="73"/>
        <v>576</v>
      </c>
      <c r="H123" s="9">
        <f t="shared" si="77"/>
        <v>3.824169021859455</v>
      </c>
      <c r="I123" s="9">
        <f t="shared" si="78"/>
        <v>7.755986934598965</v>
      </c>
      <c r="J123" s="9">
        <f t="shared" si="79"/>
        <v>29.74137526651864</v>
      </c>
      <c r="K123" s="9">
        <f t="shared" si="80"/>
        <v>2.8067900183439844</v>
      </c>
      <c r="L123" s="9">
        <f t="shared" si="81"/>
        <v>31.863015842305227</v>
      </c>
      <c r="M123" s="9">
        <f t="shared" si="82"/>
        <v>5.755184048785633</v>
      </c>
      <c r="N123" s="9"/>
      <c r="O123" s="9">
        <f t="shared" si="83"/>
        <v>3.824169021859455</v>
      </c>
      <c r="P123" s="9">
        <f t="shared" si="84"/>
        <v>7.755986934598965</v>
      </c>
      <c r="Q123" s="9">
        <f t="shared" si="85"/>
        <v>29.74137526651864</v>
      </c>
      <c r="R123" s="9">
        <f t="shared" si="86"/>
        <v>2.8067900183439844</v>
      </c>
      <c r="S123" s="9">
        <f t="shared" si="87"/>
        <v>31.863015842305227</v>
      </c>
      <c r="T123" s="9">
        <f t="shared" si="88"/>
        <v>5.755184048785633</v>
      </c>
      <c r="U123" s="9"/>
      <c r="AD123" s="11">
        <f t="shared" si="66"/>
        <v>6.3561076606958915</v>
      </c>
      <c r="AE123" s="11">
        <f t="shared" si="72"/>
        <v>1.3413411944894056</v>
      </c>
      <c r="AF123" s="11">
        <f t="shared" si="67"/>
        <v>2.0484650528249593</v>
      </c>
      <c r="AG123" s="11">
        <f t="shared" si="68"/>
        <v>3.3925391829527016</v>
      </c>
      <c r="AH123" s="11">
        <f t="shared" si="69"/>
        <v>1.032041488149109</v>
      </c>
      <c r="AI123" s="11">
        <f t="shared" si="70"/>
        <v>3.4614459592080675</v>
      </c>
      <c r="AJ123" s="11">
        <f t="shared" si="71"/>
        <v>1.7501010223376503</v>
      </c>
      <c r="AL123" s="11">
        <f aca="true" t="shared" si="91" ref="AL123:AQ123">(AL111-$AQ$133)^2</f>
        <v>0.0844232653368222</v>
      </c>
      <c r="AM123" s="11">
        <f t="shared" si="91"/>
        <v>0.19776475992555825</v>
      </c>
      <c r="AN123" s="11">
        <f t="shared" si="91"/>
        <v>0.18157898605432204</v>
      </c>
      <c r="AO123" s="11">
        <f t="shared" si="91"/>
        <v>6.979805097511237</v>
      </c>
      <c r="AP123" s="11">
        <f t="shared" si="91"/>
        <v>0.036588523269285</v>
      </c>
      <c r="AQ123" s="11">
        <f t="shared" si="91"/>
        <v>2.381835967905816</v>
      </c>
    </row>
    <row r="124" spans="7:36" ht="12.75">
      <c r="G124">
        <f t="shared" si="73"/>
        <v>582</v>
      </c>
      <c r="H124" s="9">
        <f t="shared" si="77"/>
        <v>3.786867351821857</v>
      </c>
      <c r="I124" s="9">
        <f t="shared" si="78"/>
        <v>7.6833974481899725</v>
      </c>
      <c r="J124" s="9">
        <f t="shared" si="79"/>
        <v>29.528889912290275</v>
      </c>
      <c r="K124" s="9">
        <f t="shared" si="80"/>
        <v>2.786643387792872</v>
      </c>
      <c r="L124" s="9">
        <f t="shared" si="81"/>
        <v>31.642199199186688</v>
      </c>
      <c r="M124" s="9">
        <f t="shared" si="82"/>
        <v>5.715118800802958</v>
      </c>
      <c r="N124" s="9"/>
      <c r="O124" s="9">
        <f t="shared" si="83"/>
        <v>3.786867351821857</v>
      </c>
      <c r="P124" s="9">
        <f t="shared" si="84"/>
        <v>7.6833974481899725</v>
      </c>
      <c r="Q124" s="9">
        <f t="shared" si="85"/>
        <v>29.528889912290275</v>
      </c>
      <c r="R124" s="9">
        <f t="shared" si="86"/>
        <v>2.786643387792872</v>
      </c>
      <c r="S124" s="9">
        <f t="shared" si="87"/>
        <v>31.642199199186688</v>
      </c>
      <c r="T124" s="9">
        <f t="shared" si="88"/>
        <v>5.715118800802958</v>
      </c>
      <c r="U124" s="9"/>
      <c r="AD124" s="11">
        <f t="shared" si="66"/>
        <v>6.366470447731438</v>
      </c>
      <c r="AE124" s="11">
        <f t="shared" si="72"/>
        <v>1.3315391210608387</v>
      </c>
      <c r="AF124" s="11">
        <f t="shared" si="67"/>
        <v>2.039061825406539</v>
      </c>
      <c r="AG124" s="11">
        <f t="shared" si="68"/>
        <v>3.3853691031863975</v>
      </c>
      <c r="AH124" s="11">
        <f t="shared" si="69"/>
        <v>1.0248377847307635</v>
      </c>
      <c r="AI124" s="11">
        <f t="shared" si="70"/>
        <v>3.4544916474114773</v>
      </c>
      <c r="AJ124" s="11">
        <f t="shared" si="71"/>
        <v>1.7431150845727907</v>
      </c>
    </row>
    <row r="125" spans="7:36" ht="12.75">
      <c r="G125">
        <f t="shared" si="73"/>
        <v>588</v>
      </c>
      <c r="H125" s="9">
        <f t="shared" si="77"/>
        <v>3.750286347405528</v>
      </c>
      <c r="I125" s="9">
        <f t="shared" si="78"/>
        <v>7.612154115475791</v>
      </c>
      <c r="J125" s="9">
        <f t="shared" si="79"/>
        <v>29.31941919623047</v>
      </c>
      <c r="K125" s="9">
        <f t="shared" si="80"/>
        <v>2.766783913816508</v>
      </c>
      <c r="L125" s="9">
        <f t="shared" si="81"/>
        <v>31.424422092563685</v>
      </c>
      <c r="M125" s="9">
        <f t="shared" si="82"/>
        <v>5.675607532127715</v>
      </c>
      <c r="N125" s="9"/>
      <c r="O125" s="9">
        <f t="shared" si="83"/>
        <v>3.750286347405528</v>
      </c>
      <c r="P125" s="9">
        <f t="shared" si="84"/>
        <v>7.612154115475791</v>
      </c>
      <c r="Q125" s="9">
        <f t="shared" si="85"/>
        <v>29.31941919623047</v>
      </c>
      <c r="R125" s="9">
        <f t="shared" si="86"/>
        <v>2.766783913816508</v>
      </c>
      <c r="S125" s="9">
        <f t="shared" si="87"/>
        <v>31.424422092563685</v>
      </c>
      <c r="T125" s="9">
        <f t="shared" si="88"/>
        <v>5.675607532127715</v>
      </c>
      <c r="U125" s="9"/>
      <c r="AD125" s="11">
        <f t="shared" si="66"/>
        <v>6.376726947898627</v>
      </c>
      <c r="AE125" s="11">
        <f t="shared" si="72"/>
        <v>1.3218321963752366</v>
      </c>
      <c r="AF125" s="11">
        <f t="shared" si="67"/>
        <v>2.0297461956130505</v>
      </c>
      <c r="AG125" s="11">
        <f t="shared" si="68"/>
        <v>3.3782500676895895</v>
      </c>
      <c r="AH125" s="11">
        <f t="shared" si="69"/>
        <v>1.0176856037243942</v>
      </c>
      <c r="AI125" s="11">
        <f t="shared" si="70"/>
        <v>3.4475853642535506</v>
      </c>
      <c r="AJ125" s="11">
        <f t="shared" si="71"/>
        <v>1.7361776117570042</v>
      </c>
    </row>
    <row r="126" spans="7:36" ht="12.75">
      <c r="G126">
        <f t="shared" si="73"/>
        <v>594</v>
      </c>
      <c r="H126" s="9">
        <f t="shared" si="77"/>
        <v>3.714405323613717</v>
      </c>
      <c r="I126" s="9">
        <f t="shared" si="78"/>
        <v>7.542219834360418</v>
      </c>
      <c r="J126" s="9">
        <f t="shared" si="79"/>
        <v>29.11289941492023</v>
      </c>
      <c r="K126" s="9">
        <f t="shared" si="80"/>
        <v>2.7472055004526164</v>
      </c>
      <c r="L126" s="9">
        <f t="shared" si="81"/>
        <v>31.209622192685213</v>
      </c>
      <c r="M126" s="9">
        <f t="shared" si="82"/>
        <v>5.636638831900306</v>
      </c>
      <c r="N126" s="9"/>
      <c r="O126" s="9">
        <f t="shared" si="83"/>
        <v>3.714405323613717</v>
      </c>
      <c r="P126" s="9">
        <f t="shared" si="84"/>
        <v>7.542219834360418</v>
      </c>
      <c r="Q126" s="9">
        <f t="shared" si="85"/>
        <v>29.11289941492023</v>
      </c>
      <c r="R126" s="9">
        <f t="shared" si="86"/>
        <v>2.7472055004526164</v>
      </c>
      <c r="S126" s="9">
        <f t="shared" si="87"/>
        <v>31.209622192685213</v>
      </c>
      <c r="T126" s="9">
        <f t="shared" si="88"/>
        <v>5.636638831900306</v>
      </c>
      <c r="U126" s="9"/>
      <c r="AD126" s="11">
        <f t="shared" si="66"/>
        <v>6.386879319362645</v>
      </c>
      <c r="AE126" s="11">
        <f t="shared" si="72"/>
        <v>1.3122185909590642</v>
      </c>
      <c r="AF126" s="11">
        <f t="shared" si="67"/>
        <v>2.020516546430519</v>
      </c>
      <c r="AG126" s="11">
        <f t="shared" si="68"/>
        <v>3.3711813548216343</v>
      </c>
      <c r="AH126" s="11">
        <f t="shared" si="69"/>
        <v>1.0105842133622642</v>
      </c>
      <c r="AI126" s="11">
        <f t="shared" si="70"/>
        <v>3.4407264508805238</v>
      </c>
      <c r="AJ126" s="11">
        <f t="shared" si="71"/>
        <v>1.7292879360693891</v>
      </c>
    </row>
    <row r="127" spans="7:36" ht="12.75">
      <c r="G127">
        <f t="shared" si="73"/>
        <v>600</v>
      </c>
      <c r="H127" s="9">
        <f t="shared" si="77"/>
        <v>3.6792043795659466</v>
      </c>
      <c r="I127" s="9">
        <f t="shared" si="78"/>
        <v>7.473558853791106</v>
      </c>
      <c r="J127" s="9">
        <f t="shared" si="79"/>
        <v>28.909268647239998</v>
      </c>
      <c r="K127" s="9">
        <f t="shared" si="80"/>
        <v>2.7279022230723746</v>
      </c>
      <c r="L127" s="9">
        <f t="shared" si="81"/>
        <v>30.997738862436606</v>
      </c>
      <c r="M127" s="9">
        <f t="shared" si="82"/>
        <v>5.598201600511765</v>
      </c>
      <c r="N127" s="9"/>
      <c r="O127" s="9">
        <f t="shared" si="83"/>
        <v>3.6792043795659466</v>
      </c>
      <c r="P127" s="9">
        <f t="shared" si="84"/>
        <v>7.473558853791106</v>
      </c>
      <c r="Q127" s="9">
        <f t="shared" si="85"/>
        <v>28.909268647239998</v>
      </c>
      <c r="R127" s="9">
        <f t="shared" si="86"/>
        <v>2.7279022230723746</v>
      </c>
      <c r="S127" s="9">
        <f t="shared" si="87"/>
        <v>30.997738862436606</v>
      </c>
      <c r="T127" s="9">
        <f t="shared" si="88"/>
        <v>5.598201600511765</v>
      </c>
      <c r="U127" s="9"/>
      <c r="AD127" s="11">
        <f t="shared" si="66"/>
        <v>6.396929655216146</v>
      </c>
      <c r="AE127" s="11">
        <f t="shared" si="72"/>
        <v>1.302696527601084</v>
      </c>
      <c r="AF127" s="11">
        <f t="shared" si="67"/>
        <v>2.011371305209862</v>
      </c>
      <c r="AG127" s="11">
        <f t="shared" si="68"/>
        <v>3.364162258137875</v>
      </c>
      <c r="AH127" s="11">
        <f t="shared" si="69"/>
        <v>1.003532897356609</v>
      </c>
      <c r="AI127" s="11">
        <f t="shared" si="70"/>
        <v>3.433914261903501</v>
      </c>
      <c r="AJ127" s="11">
        <f t="shared" si="71"/>
        <v>1.7224454033979666</v>
      </c>
    </row>
    <row r="128" spans="7:36" ht="12.75">
      <c r="G128">
        <f t="shared" si="73"/>
        <v>606</v>
      </c>
      <c r="H128" s="9">
        <f t="shared" si="77"/>
        <v>3.6446643616919676</v>
      </c>
      <c r="I128" s="9">
        <f t="shared" si="78"/>
        <v>7.406136712816677</v>
      </c>
      <c r="J128" s="9">
        <f t="shared" si="79"/>
        <v>28.708466692470967</v>
      </c>
      <c r="K128" s="9">
        <f t="shared" si="80"/>
        <v>2.70886832240303</v>
      </c>
      <c r="L128" s="9">
        <f t="shared" si="81"/>
        <v>30.78871310027011</v>
      </c>
      <c r="M128" s="9">
        <f t="shared" si="82"/>
        <v>5.560285039063271</v>
      </c>
      <c r="N128" s="9"/>
      <c r="O128" s="9">
        <f t="shared" si="83"/>
        <v>3.6446643616919676</v>
      </c>
      <c r="P128" s="9">
        <f t="shared" si="84"/>
        <v>7.406136712816677</v>
      </c>
      <c r="Q128" s="9">
        <f t="shared" si="85"/>
        <v>28.708466692470967</v>
      </c>
      <c r="R128" s="9">
        <f t="shared" si="86"/>
        <v>2.70886832240303</v>
      </c>
      <c r="S128" s="9">
        <f t="shared" si="87"/>
        <v>30.78871310027011</v>
      </c>
      <c r="T128" s="9">
        <f t="shared" si="88"/>
        <v>5.560285039063271</v>
      </c>
      <c r="U128" s="9"/>
      <c r="AD128" s="11">
        <f t="shared" si="66"/>
        <v>6.406879986069314</v>
      </c>
      <c r="AE128" s="11">
        <f t="shared" si="72"/>
        <v>1.2932642793804905</v>
      </c>
      <c r="AF128" s="11">
        <f t="shared" si="67"/>
        <v>2.0023089420586437</v>
      </c>
      <c r="AG128" s="11">
        <f t="shared" si="68"/>
        <v>3.3571920859659587</v>
      </c>
      <c r="AH128" s="11">
        <f t="shared" si="69"/>
        <v>0.9965309544660698</v>
      </c>
      <c r="AI128" s="11">
        <f t="shared" si="70"/>
        <v>3.427148165034029</v>
      </c>
      <c r="AJ128" s="11">
        <f t="shared" si="71"/>
        <v>1.7156493729670075</v>
      </c>
    </row>
    <row r="129" spans="7:43" ht="12.75">
      <c r="G129">
        <f t="shared" si="73"/>
        <v>612</v>
      </c>
      <c r="H129" s="9">
        <f t="shared" si="77"/>
        <v>3.6107668289796253</v>
      </c>
      <c r="I129" s="9">
        <f t="shared" si="78"/>
        <v>7.339920182915059</v>
      </c>
      <c r="J129" s="9">
        <f t="shared" si="79"/>
        <v>28.510435010958243</v>
      </c>
      <c r="K129" s="9">
        <f t="shared" si="80"/>
        <v>2.6900981987990185</v>
      </c>
      <c r="L129" s="9">
        <f t="shared" si="81"/>
        <v>30.58248748542904</v>
      </c>
      <c r="M129" s="9">
        <f t="shared" si="82"/>
        <v>5.522878639251124</v>
      </c>
      <c r="N129" s="9"/>
      <c r="O129" s="9">
        <f t="shared" si="83"/>
        <v>3.6107668289796253</v>
      </c>
      <c r="P129" s="9">
        <f t="shared" si="84"/>
        <v>7.339920182915059</v>
      </c>
      <c r="Q129" s="9">
        <f t="shared" si="85"/>
        <v>28.510435010958243</v>
      </c>
      <c r="R129" s="9">
        <f t="shared" si="86"/>
        <v>2.6900981987990185</v>
      </c>
      <c r="S129" s="9">
        <f t="shared" si="87"/>
        <v>30.58248748542904</v>
      </c>
      <c r="T129" s="9">
        <f t="shared" si="88"/>
        <v>5.522878639251124</v>
      </c>
      <c r="U129" s="9"/>
      <c r="AD129" s="11">
        <f t="shared" si="66"/>
        <v>6.416732282512326</v>
      </c>
      <c r="AE129" s="11">
        <f t="shared" si="72"/>
        <v>1.2839201677871768</v>
      </c>
      <c r="AF129" s="11">
        <f t="shared" si="67"/>
        <v>1.9933279683050455</v>
      </c>
      <c r="AG129" s="11">
        <f t="shared" si="68"/>
        <v>3.35027016099682</v>
      </c>
      <c r="AH129" s="11">
        <f t="shared" si="69"/>
        <v>0.9895776980771983</v>
      </c>
      <c r="AI129" s="11">
        <f t="shared" si="70"/>
        <v>3.42042754073192</v>
      </c>
      <c r="AJ129" s="11">
        <f t="shared" si="71"/>
        <v>1.7088992169769417</v>
      </c>
      <c r="AP129" t="s">
        <v>27</v>
      </c>
      <c r="AQ129" s="11">
        <f>SUM(AL120:AQ123)</f>
        <v>22.303280895915</v>
      </c>
    </row>
    <row r="130" spans="7:43" ht="12.75">
      <c r="G130">
        <f t="shared" si="73"/>
        <v>618</v>
      </c>
      <c r="H130" s="9">
        <f t="shared" si="77"/>
        <v>3.577494020144151</v>
      </c>
      <c r="I130" s="9">
        <f t="shared" si="78"/>
        <v>7.274877213387207</v>
      </c>
      <c r="J130" s="9">
        <f t="shared" si="79"/>
        <v>28.31511666721306</v>
      </c>
      <c r="K130" s="9">
        <f t="shared" si="80"/>
        <v>2.671586406749635</v>
      </c>
      <c r="L130" s="9">
        <f t="shared" si="81"/>
        <v>30.379006125358565</v>
      </c>
      <c r="M130" s="9">
        <f t="shared" si="82"/>
        <v>5.485972173657283</v>
      </c>
      <c r="N130" s="9"/>
      <c r="O130" s="9">
        <f t="shared" si="83"/>
        <v>3.577494020144151</v>
      </c>
      <c r="P130" s="9">
        <f t="shared" si="84"/>
        <v>7.274877213387207</v>
      </c>
      <c r="Q130" s="9">
        <f t="shared" si="85"/>
        <v>28.31511666721306</v>
      </c>
      <c r="R130" s="9">
        <f t="shared" si="86"/>
        <v>2.671586406749635</v>
      </c>
      <c r="S130" s="9">
        <f t="shared" si="87"/>
        <v>30.379006125358565</v>
      </c>
      <c r="T130" s="9">
        <f t="shared" si="88"/>
        <v>5.485972173657283</v>
      </c>
      <c r="U130" s="9"/>
      <c r="AD130" s="11">
        <f t="shared" si="66"/>
        <v>6.42648845745769</v>
      </c>
      <c r="AE130" s="11">
        <f t="shared" si="72"/>
        <v>1.274662560929015</v>
      </c>
      <c r="AF130" s="11">
        <f t="shared" si="67"/>
        <v>1.984426935030203</v>
      </c>
      <c r="AG130" s="11">
        <f t="shared" si="68"/>
        <v>3.3433958198897207</v>
      </c>
      <c r="AH130" s="11">
        <f t="shared" si="69"/>
        <v>0.9826724558004163</v>
      </c>
      <c r="AI130" s="11">
        <f t="shared" si="70"/>
        <v>3.4137517818648297</v>
      </c>
      <c r="AJ130" s="11">
        <f t="shared" si="71"/>
        <v>1.7021943202563359</v>
      </c>
      <c r="AP130" t="s">
        <v>28</v>
      </c>
      <c r="AQ130">
        <f>SUM(AS28:AX111)</f>
        <v>4.253456318989442</v>
      </c>
    </row>
    <row r="131" spans="7:43" ht="12.75">
      <c r="G131">
        <f t="shared" si="73"/>
        <v>624</v>
      </c>
      <c r="H131" s="9">
        <f t="shared" si="77"/>
        <v>3.5448288225960582</v>
      </c>
      <c r="I131" s="9">
        <f t="shared" si="78"/>
        <v>7.210976879628879</v>
      </c>
      <c r="J131" s="9">
        <f t="shared" si="79"/>
        <v>28.122456275337804</v>
      </c>
      <c r="K131" s="9">
        <f t="shared" si="80"/>
        <v>2.6533276496119127</v>
      </c>
      <c r="L131" s="9">
        <f t="shared" si="81"/>
        <v>30.178214605202097</v>
      </c>
      <c r="M131" s="9">
        <f t="shared" si="82"/>
        <v>5.4495556864266135</v>
      </c>
      <c r="N131" s="9"/>
      <c r="O131" s="9">
        <f t="shared" si="83"/>
        <v>3.5448288225960582</v>
      </c>
      <c r="P131" s="9">
        <f t="shared" si="84"/>
        <v>7.210976879628879</v>
      </c>
      <c r="Q131" s="9">
        <f t="shared" si="85"/>
        <v>28.122456275337804</v>
      </c>
      <c r="R131" s="9">
        <f t="shared" si="86"/>
        <v>2.6533276496119127</v>
      </c>
      <c r="S131" s="9">
        <f t="shared" si="87"/>
        <v>30.178214605202097</v>
      </c>
      <c r="T131" s="9">
        <f t="shared" si="88"/>
        <v>5.4495556864266135</v>
      </c>
      <c r="U131" s="9"/>
      <c r="AD131" s="11">
        <f t="shared" si="66"/>
        <v>6.436150368369428</v>
      </c>
      <c r="AE131" s="11">
        <f t="shared" si="72"/>
        <v>1.2654898718213556</v>
      </c>
      <c r="AF131" s="11">
        <f t="shared" si="67"/>
        <v>1.9756044316652859</v>
      </c>
      <c r="AG131" s="11">
        <f t="shared" si="68"/>
        <v>3.3365684128907755</v>
      </c>
      <c r="AH131" s="11">
        <f t="shared" si="69"/>
        <v>0.9758145690798246</v>
      </c>
      <c r="AI131" s="11">
        <f t="shared" si="70"/>
        <v>3.407120293379121</v>
      </c>
      <c r="AJ131" s="11">
        <f t="shared" si="71"/>
        <v>1.695534079925465</v>
      </c>
      <c r="AP131" t="s">
        <v>29</v>
      </c>
      <c r="AQ131">
        <f>(ssy-AQ130)/ssy</f>
        <v>0.8092901067408207</v>
      </c>
    </row>
    <row r="132" ht="12.75">
      <c r="AD132" s="11" t="e">
        <f t="shared" si="66"/>
        <v>#NUM!</v>
      </c>
    </row>
    <row r="133" spans="30:43" ht="12.75">
      <c r="AD133" s="11" t="e">
        <f t="shared" si="66"/>
        <v>#NUM!</v>
      </c>
      <c r="AQ133">
        <f>AVERAGE(AL25:AQ111)</f>
        <v>3.335079257187056</v>
      </c>
    </row>
    <row r="134" spans="15:30" ht="12.75">
      <c r="O134" s="9">
        <f aca="true" t="shared" si="92" ref="O134:T134">AVERAGE(O25:O131)</f>
        <v>12.484906645041061</v>
      </c>
      <c r="P134" s="9">
        <f t="shared" si="92"/>
        <v>20.750729959813278</v>
      </c>
      <c r="Q134" s="9">
        <f t="shared" si="92"/>
        <v>49.877602686764405</v>
      </c>
      <c r="R134" s="9">
        <f t="shared" si="92"/>
        <v>4.727637890163941</v>
      </c>
      <c r="S134" s="9">
        <f t="shared" si="92"/>
        <v>52.012672153898066</v>
      </c>
      <c r="T134" s="9">
        <f t="shared" si="92"/>
        <v>9.430999088453078</v>
      </c>
      <c r="Z134" s="9">
        <f>AVERAGE(Z25:Z131)</f>
        <v>6.166666666666667</v>
      </c>
      <c r="AB134" s="9">
        <f>AVERAGE(AB25:AB131)</f>
        <v>15.333333333333334</v>
      </c>
      <c r="AD134" s="11" t="e">
        <f t="shared" si="66"/>
        <v>#NUM!</v>
      </c>
    </row>
    <row r="135" ht="12.75">
      <c r="AD135" s="11" t="e">
        <f t="shared" si="66"/>
        <v>#NUM!</v>
      </c>
    </row>
    <row r="136" ht="12.75">
      <c r="AD136" s="11" t="e">
        <f t="shared" si="66"/>
        <v>#NUM!</v>
      </c>
    </row>
    <row r="137" ht="12.75">
      <c r="AD137" s="11" t="e">
        <f t="shared" si="66"/>
        <v>#NUM!</v>
      </c>
    </row>
    <row r="138" ht="12.75">
      <c r="AD138" s="11" t="e">
        <f t="shared" si="66"/>
        <v>#NUM!</v>
      </c>
    </row>
    <row r="139" ht="12.75">
      <c r="AD139" s="11" t="e">
        <f t="shared" si="66"/>
        <v>#NUM!</v>
      </c>
    </row>
    <row r="140" ht="12.75">
      <c r="AD140" s="11" t="e">
        <f t="shared" si="66"/>
        <v>#NUM!</v>
      </c>
    </row>
    <row r="141" ht="12.75">
      <c r="AD141" s="11" t="e">
        <f t="shared" si="66"/>
        <v>#NUM!</v>
      </c>
    </row>
    <row r="142" ht="12.75">
      <c r="AD142" s="11" t="e">
        <f t="shared" si="66"/>
        <v>#NUM!</v>
      </c>
    </row>
    <row r="143" ht="12.75">
      <c r="AD143" s="11" t="e">
        <f t="shared" si="66"/>
        <v>#NUM!</v>
      </c>
    </row>
    <row r="144" ht="12.75">
      <c r="AD144" s="11" t="e">
        <f t="shared" si="66"/>
        <v>#NUM!</v>
      </c>
    </row>
    <row r="145" ht="12.75">
      <c r="AD145" s="11" t="e">
        <f t="shared" si="66"/>
        <v>#NUM!</v>
      </c>
    </row>
    <row r="146" ht="12.75">
      <c r="AD146" s="11" t="e">
        <f t="shared" si="66"/>
        <v>#NUM!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psy3lansdmw</cp:lastModifiedBy>
  <cp:lastPrinted>2007-11-08T09:25:14Z</cp:lastPrinted>
  <dcterms:created xsi:type="dcterms:W3CDTF">2007-11-04T10:07:05Z</dcterms:created>
  <dcterms:modified xsi:type="dcterms:W3CDTF">2008-07-13T10:39:47Z</dcterms:modified>
  <cp:category/>
  <cp:version/>
  <cp:contentType/>
  <cp:contentStatus/>
</cp:coreProperties>
</file>