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9036" windowHeight="5808" activeTab="1"/>
  </bookViews>
  <sheets>
    <sheet name="Shepherd Sept 07" sheetId="1" r:id="rId1"/>
    <sheet name="Strong Sept 07" sheetId="2" r:id="rId2"/>
    <sheet name="Sheet3" sheetId="3" r:id="rId3"/>
  </sheets>
  <definedNames>
    <definedName name="cc">'Strong Sept 07'!$T$4</definedName>
    <definedName name="crit">'Strong Sept 07'!$I$4</definedName>
    <definedName name="k">'Shepherd Sept 07'!$G$6</definedName>
    <definedName name="kk">'Strong Sept 07'!$I$6</definedName>
    <definedName name="lambda">'Shepherd Sept 07'!$G$4</definedName>
    <definedName name="MeanS">'Shepherd Sept 07'!$G$3</definedName>
    <definedName name="mm">'Strong Sept 07'!$T$3</definedName>
    <definedName name="ms">'Strong Sept 07'!$I$3</definedName>
    <definedName name="pll">'Strong Sept 07'!$I$2</definedName>
    <definedName name="prop">'Shepherd Sept 07'!$G$2</definedName>
    <definedName name="SDS">'Shepherd Sept 07'!$G$5</definedName>
    <definedName name="sdsig">'Strong Sept 07'!$I$5</definedName>
    <definedName name="solver_adj" localSheetId="0" hidden="1">'Shepherd Sept 07'!$G$6</definedName>
    <definedName name="solver_adj" localSheetId="1" hidden="1">'Strong Sept 07'!$I$2:$I$8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1" hidden="1">'Strong Sept 07'!$I$2:$I$8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'Shepherd Sept 07'!$I$11</definedName>
    <definedName name="solver_opt" localSheetId="1" hidden="1">'Strong Sept 07'!$K$2</definedName>
    <definedName name="solver_pre" localSheetId="0" hidden="1">0.000001</definedName>
    <definedName name="solver_pre" localSheetId="1" hidden="1">0.000001</definedName>
    <definedName name="solver_rel1" localSheetId="1" hidden="1">3</definedName>
    <definedName name="solver_rhs1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tm">'Strong Sept 07'!$I$8</definedName>
  </definedNames>
  <calcPr fullCalcOnLoad="1"/>
</workbook>
</file>

<file path=xl/sharedStrings.xml><?xml version="1.0" encoding="utf-8"?>
<sst xmlns="http://schemas.openxmlformats.org/spreadsheetml/2006/main" count="40" uniqueCount="38">
  <si>
    <t>Days</t>
  </si>
  <si>
    <t>PC</t>
  </si>
  <si>
    <t>Data from paper</t>
  </si>
  <si>
    <t>k</t>
  </si>
  <si>
    <t>noise</t>
  </si>
  <si>
    <t>noise*kt</t>
  </si>
  <si>
    <t>signal</t>
  </si>
  <si>
    <t>signal weight</t>
  </si>
  <si>
    <t>pred</t>
  </si>
  <si>
    <t>ln t</t>
  </si>
  <si>
    <t>lnt</t>
  </si>
  <si>
    <t>sum SS</t>
  </si>
  <si>
    <t>A</t>
  </si>
  <si>
    <t>B</t>
  </si>
  <si>
    <t>crit</t>
  </si>
  <si>
    <t>sdsig</t>
  </si>
  <si>
    <t>ms</t>
  </si>
  <si>
    <t>pll</t>
  </si>
  <si>
    <t>stm</t>
  </si>
  <si>
    <t>stm/t</t>
  </si>
  <si>
    <t>PC+STM</t>
  </si>
  <si>
    <t>mm</t>
  </si>
  <si>
    <t>cc</t>
  </si>
  <si>
    <t>pred+STM model</t>
  </si>
  <si>
    <t>estimated</t>
  </si>
  <si>
    <t>aggregate</t>
  </si>
  <si>
    <t>MODEL PARAMETERS</t>
  </si>
  <si>
    <t>(currently - SS for the LTM component only - no STM  component</t>
  </si>
  <si>
    <t>(1st 4 disregarded)</t>
  </si>
  <si>
    <t xml:space="preserve">LTM </t>
  </si>
  <si>
    <t>Only</t>
  </si>
  <si>
    <t xml:space="preserve">Whole </t>
  </si>
  <si>
    <t>model</t>
  </si>
  <si>
    <t>LN</t>
  </si>
  <si>
    <t>DELAY</t>
  </si>
  <si>
    <t>P(recog)</t>
  </si>
  <si>
    <t>model preds</t>
  </si>
  <si>
    <t>Parameters for linear model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</si>
</sst>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25"/>
      <name val="Arial"/>
      <family val="0"/>
    </font>
    <font>
      <sz val="14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165" fontId="0" fillId="2" borderId="8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'Strong Sept 07'!$N$7:$N$19</c:f>
              <c:numCache>
                <c:ptCount val="13"/>
                <c:pt idx="0">
                  <c:v>-1.3862943611198906</c:v>
                </c:pt>
                <c:pt idx="1">
                  <c:v>1.6094379124341003</c:v>
                </c:pt>
                <c:pt idx="2">
                  <c:v>2.70805020110221</c:v>
                </c:pt>
                <c:pt idx="3">
                  <c:v>3.4011973816621555</c:v>
                </c:pt>
                <c:pt idx="4">
                  <c:v>4.0943445622221</c:v>
                </c:pt>
                <c:pt idx="5">
                  <c:v>4.787491742782046</c:v>
                </c:pt>
                <c:pt idx="6">
                  <c:v>5.480638923341991</c:v>
                </c:pt>
                <c:pt idx="7">
                  <c:v>6.173786103901937</c:v>
                </c:pt>
                <c:pt idx="8">
                  <c:v>6.579251212010101</c:v>
                </c:pt>
                <c:pt idx="9">
                  <c:v>7.272398392570047</c:v>
                </c:pt>
                <c:pt idx="10">
                  <c:v>7.965545573129992</c:v>
                </c:pt>
                <c:pt idx="11">
                  <c:v>8.658692753689937</c:v>
                </c:pt>
                <c:pt idx="12">
                  <c:v>9.21830854162536</c:v>
                </c:pt>
              </c:numCache>
            </c:numRef>
          </c:xVal>
          <c:yVal>
            <c:numRef>
              <c:f>'Strong Sept 07'!$O$7:$O$19</c:f>
              <c:numCache>
                <c:ptCount val="13"/>
                <c:pt idx="0">
                  <c:v>0.9159999999999999</c:v>
                </c:pt>
                <c:pt idx="1">
                  <c:v>0.86</c:v>
                </c:pt>
                <c:pt idx="2">
                  <c:v>0.804</c:v>
                </c:pt>
                <c:pt idx="3">
                  <c:v>0.79</c:v>
                </c:pt>
                <c:pt idx="4">
                  <c:v>0.7759999999999999</c:v>
                </c:pt>
                <c:pt idx="5">
                  <c:v>0.723</c:v>
                </c:pt>
                <c:pt idx="6">
                  <c:v>0.76</c:v>
                </c:pt>
                <c:pt idx="7">
                  <c:v>0.72</c:v>
                </c:pt>
                <c:pt idx="8">
                  <c:v>0.7170000000000001</c:v>
                </c:pt>
                <c:pt idx="9">
                  <c:v>0.639</c:v>
                </c:pt>
                <c:pt idx="10">
                  <c:v>0.647</c:v>
                </c:pt>
                <c:pt idx="11">
                  <c:v>0.63</c:v>
                </c:pt>
                <c:pt idx="12">
                  <c:v>0.57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'Strong Sept 07'!$S$27:$S$204</c:f>
              <c:numCache>
                <c:ptCount val="178"/>
                <c:pt idx="0">
                  <c:v>-1.3862943611198906</c:v>
                </c:pt>
                <c:pt idx="1">
                  <c:v>0</c:v>
                </c:pt>
                <c:pt idx="2">
                  <c:v>1.6094379124341003</c:v>
                </c:pt>
                <c:pt idx="3">
                  <c:v>2.302585092994046</c:v>
                </c:pt>
                <c:pt idx="4">
                  <c:v>2.70805020110221</c:v>
                </c:pt>
                <c:pt idx="5">
                  <c:v>2.995732273553991</c:v>
                </c:pt>
                <c:pt idx="6">
                  <c:v>3.2188758248682006</c:v>
                </c:pt>
                <c:pt idx="7">
                  <c:v>3.4011973816621555</c:v>
                </c:pt>
                <c:pt idx="8">
                  <c:v>3.5553480614894135</c:v>
                </c:pt>
                <c:pt idx="9">
                  <c:v>3.6888794541139363</c:v>
                </c:pt>
                <c:pt idx="10">
                  <c:v>4.0943445622221</c:v>
                </c:pt>
                <c:pt idx="11">
                  <c:v>4.787491742782046</c:v>
                </c:pt>
                <c:pt idx="12">
                  <c:v>5.19295685089021</c:v>
                </c:pt>
                <c:pt idx="13">
                  <c:v>5.480638923341991</c:v>
                </c:pt>
                <c:pt idx="14">
                  <c:v>5.703782474656201</c:v>
                </c:pt>
                <c:pt idx="15">
                  <c:v>5.886104031450156</c:v>
                </c:pt>
                <c:pt idx="16">
                  <c:v>6.040254711277414</c:v>
                </c:pt>
                <c:pt idx="17">
                  <c:v>6.173786103901937</c:v>
                </c:pt>
                <c:pt idx="18">
                  <c:v>6.29156913955832</c:v>
                </c:pt>
                <c:pt idx="19">
                  <c:v>6.396929655216146</c:v>
                </c:pt>
                <c:pt idx="20">
                  <c:v>6.492239835020471</c:v>
                </c:pt>
                <c:pt idx="21">
                  <c:v>6.579251212010101</c:v>
                </c:pt>
                <c:pt idx="22">
                  <c:v>6.659293919683638</c:v>
                </c:pt>
                <c:pt idx="23">
                  <c:v>6.733401891837359</c:v>
                </c:pt>
                <c:pt idx="24">
                  <c:v>6.802394763324311</c:v>
                </c:pt>
                <c:pt idx="25">
                  <c:v>6.866933284461882</c:v>
                </c:pt>
                <c:pt idx="26">
                  <c:v>6.927557906278317</c:v>
                </c:pt>
                <c:pt idx="27">
                  <c:v>6.984716320118266</c:v>
                </c:pt>
                <c:pt idx="28">
                  <c:v>7.038783541388542</c:v>
                </c:pt>
                <c:pt idx="29">
                  <c:v>7.090076835776092</c:v>
                </c:pt>
                <c:pt idx="30">
                  <c:v>7.138866999945524</c:v>
                </c:pt>
                <c:pt idx="31">
                  <c:v>7.1853870155804165</c:v>
                </c:pt>
                <c:pt idx="32">
                  <c:v>7.22983877815125</c:v>
                </c:pt>
                <c:pt idx="33">
                  <c:v>7.272398392570047</c:v>
                </c:pt>
                <c:pt idx="34">
                  <c:v>7.313220387090301</c:v>
                </c:pt>
                <c:pt idx="35">
                  <c:v>7.352441100243583</c:v>
                </c:pt>
                <c:pt idx="36">
                  <c:v>7.3901814282264295</c:v>
                </c:pt>
                <c:pt idx="37">
                  <c:v>7.426549072397305</c:v>
                </c:pt>
                <c:pt idx="38">
                  <c:v>7.461640392208575</c:v>
                </c:pt>
                <c:pt idx="39">
                  <c:v>7.495541943884256</c:v>
                </c:pt>
                <c:pt idx="40">
                  <c:v>7.528331766707247</c:v>
                </c:pt>
                <c:pt idx="41">
                  <c:v>7.560080465021827</c:v>
                </c:pt>
                <c:pt idx="42">
                  <c:v>7.590852123688581</c:v>
                </c:pt>
                <c:pt idx="43">
                  <c:v>7.620705086838262</c:v>
                </c:pt>
                <c:pt idx="44">
                  <c:v>7.649692623711514</c:v>
                </c:pt>
                <c:pt idx="45">
                  <c:v>7.67786350067821</c:v>
                </c:pt>
                <c:pt idx="46">
                  <c:v>7.705262474866325</c:v>
                </c:pt>
                <c:pt idx="47">
                  <c:v>7.731930721948486</c:v>
                </c:pt>
                <c:pt idx="48">
                  <c:v>7.757906208351747</c:v>
                </c:pt>
                <c:pt idx="49">
                  <c:v>7.783224016336037</c:v>
                </c:pt>
                <c:pt idx="50">
                  <c:v>7.807916628926408</c:v>
                </c:pt>
                <c:pt idx="51">
                  <c:v>7.832014180505469</c:v>
                </c:pt>
                <c:pt idx="52">
                  <c:v>7.855544677915663</c:v>
                </c:pt>
                <c:pt idx="53">
                  <c:v>7.878534196140362</c:v>
                </c:pt>
                <c:pt idx="54">
                  <c:v>7.90100705199242</c:v>
                </c:pt>
                <c:pt idx="55">
                  <c:v>7.9229859587111955</c:v>
                </c:pt>
                <c:pt idx="56">
                  <c:v>7.944492163932159</c:v>
                </c:pt>
                <c:pt idx="57">
                  <c:v>7.965545573129992</c:v>
                </c:pt>
                <c:pt idx="58">
                  <c:v>7.986164860332727</c:v>
                </c:pt>
                <c:pt idx="59">
                  <c:v>8.006367567650246</c:v>
                </c:pt>
                <c:pt idx="60">
                  <c:v>8.026170194946426</c:v>
                </c:pt>
                <c:pt idx="61">
                  <c:v>8.045588280803528</c:v>
                </c:pt>
                <c:pt idx="62">
                  <c:v>8.064636475774222</c:v>
                </c:pt>
                <c:pt idx="63">
                  <c:v>8.083328608786376</c:v>
                </c:pt>
                <c:pt idx="64">
                  <c:v>8.101677747454572</c:v>
                </c:pt>
                <c:pt idx="65">
                  <c:v>8.11969625295725</c:v>
                </c:pt>
                <c:pt idx="66">
                  <c:v>8.13739583005665</c:v>
                </c:pt>
                <c:pt idx="67">
                  <c:v>8.15478757276852</c:v>
                </c:pt>
                <c:pt idx="68">
                  <c:v>8.17188200612782</c:v>
                </c:pt>
                <c:pt idx="69">
                  <c:v>8.1886891244442</c:v>
                </c:pt>
                <c:pt idx="70">
                  <c:v>8.205218426395412</c:v>
                </c:pt>
                <c:pt idx="71">
                  <c:v>8.221478947267192</c:v>
                </c:pt>
                <c:pt idx="72">
                  <c:v>8.237479288613633</c:v>
                </c:pt>
                <c:pt idx="73">
                  <c:v>8.253227645581772</c:v>
                </c:pt>
                <c:pt idx="74">
                  <c:v>8.268731832117737</c:v>
                </c:pt>
                <c:pt idx="75">
                  <c:v>8.283999304248526</c:v>
                </c:pt>
                <c:pt idx="76">
                  <c:v>8.299037181613066</c:v>
                </c:pt>
                <c:pt idx="77">
                  <c:v>8.313852267398207</c:v>
                </c:pt>
                <c:pt idx="78">
                  <c:v>8.32845106681936</c:v>
                </c:pt>
                <c:pt idx="79">
                  <c:v>8.34283980427146</c:v>
                </c:pt>
                <c:pt idx="80">
                  <c:v>8.357024439263416</c:v>
                </c:pt>
                <c:pt idx="81">
                  <c:v>8.371010681238156</c:v>
                </c:pt>
                <c:pt idx="82">
                  <c:v>8.384804003370492</c:v>
                </c:pt>
                <c:pt idx="83">
                  <c:v>8.39840965542627</c:v>
                </c:pt>
                <c:pt idx="84">
                  <c:v>8.411832675758411</c:v>
                </c:pt>
                <c:pt idx="85">
                  <c:v>8.425077902508432</c:v>
                </c:pt>
                <c:pt idx="86">
                  <c:v>8.438149984075784</c:v>
                </c:pt>
                <c:pt idx="87">
                  <c:v>8.451053388911692</c:v>
                </c:pt>
                <c:pt idx="88">
                  <c:v>8.463792414689122</c:v>
                </c:pt>
                <c:pt idx="89">
                  <c:v>8.476371196895983</c:v>
                </c:pt>
                <c:pt idx="90">
                  <c:v>8.48879371689454</c:v>
                </c:pt>
                <c:pt idx="91">
                  <c:v>8.501063809486354</c:v>
                </c:pt>
                <c:pt idx="92">
                  <c:v>8.513185170018698</c:v>
                </c:pt>
                <c:pt idx="93">
                  <c:v>8.525161361065415</c:v>
                </c:pt>
                <c:pt idx="94">
                  <c:v>8.536995818712418</c:v>
                </c:pt>
                <c:pt idx="95">
                  <c:v>8.548691858475609</c:v>
                </c:pt>
                <c:pt idx="96">
                  <c:v>8.560252680876685</c:v>
                </c:pt>
                <c:pt idx="97">
                  <c:v>8.571681376700306</c:v>
                </c:pt>
                <c:pt idx="98">
                  <c:v>8.582980931954241</c:v>
                </c:pt>
                <c:pt idx="99">
                  <c:v>8.594154232552366</c:v>
                </c:pt>
                <c:pt idx="100">
                  <c:v>8.605204068738951</c:v>
                </c:pt>
                <c:pt idx="101">
                  <c:v>8.616133139271142</c:v>
                </c:pt>
                <c:pt idx="102">
                  <c:v>8.626944055375356</c:v>
                </c:pt>
                <c:pt idx="103">
                  <c:v>8.637639344492104</c:v>
                </c:pt>
                <c:pt idx="104">
                  <c:v>8.648221453822641</c:v>
                </c:pt>
                <c:pt idx="105">
                  <c:v>8.658692753689937</c:v>
                </c:pt>
                <c:pt idx="106">
                  <c:v>8.669055540725484</c:v>
                </c:pt>
                <c:pt idx="107">
                  <c:v>8.679312040892672</c:v>
                </c:pt>
                <c:pt idx="108">
                  <c:v>8.68946441235669</c:v>
                </c:pt>
                <c:pt idx="109">
                  <c:v>8.699514748210191</c:v>
                </c:pt>
                <c:pt idx="110">
                  <c:v>8.70946507906336</c:v>
                </c:pt>
                <c:pt idx="111">
                  <c:v>8.719317375506371</c:v>
                </c:pt>
                <c:pt idx="112">
                  <c:v>8.729073550451737</c:v>
                </c:pt>
                <c:pt idx="113">
                  <c:v>8.738735461363474</c:v>
                </c:pt>
                <c:pt idx="114">
                  <c:v>8.748304912379623</c:v>
                </c:pt>
                <c:pt idx="115">
                  <c:v>8.757783656334167</c:v>
                </c:pt>
                <c:pt idx="116">
                  <c:v>8.767173396684006</c:v>
                </c:pt>
                <c:pt idx="117">
                  <c:v>8.776475789346321</c:v>
                </c:pt>
                <c:pt idx="118">
                  <c:v>8.785692444451245</c:v>
                </c:pt>
                <c:pt idx="119">
                  <c:v>8.794824928014517</c:v>
                </c:pt>
                <c:pt idx="120">
                  <c:v>8.803874763534434</c:v>
                </c:pt>
                <c:pt idx="121">
                  <c:v>8.812843433517195</c:v>
                </c:pt>
                <c:pt idx="122">
                  <c:v>8.821732380934442</c:v>
                </c:pt>
                <c:pt idx="123">
                  <c:v>8.830543010616596</c:v>
                </c:pt>
                <c:pt idx="124">
                  <c:v>8.83927669058535</c:v>
                </c:pt>
                <c:pt idx="125">
                  <c:v>8.847934753328465</c:v>
                </c:pt>
                <c:pt idx="126">
                  <c:v>8.856518497019858</c:v>
                </c:pt>
                <c:pt idx="127">
                  <c:v>8.865029186687766</c:v>
                </c:pt>
                <c:pt idx="128">
                  <c:v>8.87346805533363</c:v>
                </c:pt>
                <c:pt idx="129">
                  <c:v>8.881836305004146</c:v>
                </c:pt>
                <c:pt idx="130">
                  <c:v>8.890135107818843</c:v>
                </c:pt>
                <c:pt idx="131">
                  <c:v>8.898365606955357</c:v>
                </c:pt>
                <c:pt idx="132">
                  <c:v>8.906528917594517</c:v>
                </c:pt>
                <c:pt idx="133">
                  <c:v>8.914626127827137</c:v>
                </c:pt>
                <c:pt idx="134">
                  <c:v>8.922658299524402</c:v>
                </c:pt>
                <c:pt idx="135">
                  <c:v>8.930626469173578</c:v>
                </c:pt>
                <c:pt idx="136">
                  <c:v>8.938531648680692</c:v>
                </c:pt>
                <c:pt idx="137">
                  <c:v>8.946374826141717</c:v>
                </c:pt>
                <c:pt idx="138">
                  <c:v>8.954156966583772</c:v>
                </c:pt>
                <c:pt idx="139">
                  <c:v>8.961879012677683</c:v>
                </c:pt>
                <c:pt idx="140">
                  <c:v>8.969541885423252</c:v>
                </c:pt>
                <c:pt idx="141">
                  <c:v>8.977146484808472</c:v>
                </c:pt>
                <c:pt idx="142">
                  <c:v>8.984693690443855</c:v>
                </c:pt>
                <c:pt idx="143">
                  <c:v>8.992184362173012</c:v>
                </c:pt>
                <c:pt idx="144">
                  <c:v>8.99961934066053</c:v>
                </c:pt>
                <c:pt idx="145">
                  <c:v>9.006999447958153</c:v>
                </c:pt>
                <c:pt idx="146">
                  <c:v>9.014325488050225</c:v>
                </c:pt>
                <c:pt idx="147">
                  <c:v>9.021598247379305</c:v>
                </c:pt>
                <c:pt idx="148">
                  <c:v>9.028818495352793</c:v>
                </c:pt>
                <c:pt idx="149">
                  <c:v>9.035986984831405</c:v>
                </c:pt>
                <c:pt idx="150">
                  <c:v>9.04310445260027</c:v>
                </c:pt>
                <c:pt idx="151">
                  <c:v>9.050171619823361</c:v>
                </c:pt>
                <c:pt idx="152">
                  <c:v>9.057189192482008</c:v>
                </c:pt>
                <c:pt idx="153">
                  <c:v>9.064157861798101</c:v>
                </c:pt>
                <c:pt idx="154">
                  <c:v>9.071078304642676</c:v>
                </c:pt>
                <c:pt idx="155">
                  <c:v>9.077951183930438</c:v>
                </c:pt>
                <c:pt idx="156">
                  <c:v>9.084777149000837</c:v>
                </c:pt>
                <c:pt idx="157">
                  <c:v>9.091556835986216</c:v>
                </c:pt>
                <c:pt idx="158">
                  <c:v>9.09829086816756</c:v>
                </c:pt>
                <c:pt idx="159">
                  <c:v>9.104979856318357</c:v>
                </c:pt>
                <c:pt idx="160">
                  <c:v>9.111624399037025</c:v>
                </c:pt>
                <c:pt idx="161">
                  <c:v>9.118225083068378</c:v>
                </c:pt>
                <c:pt idx="162">
                  <c:v>9.124782483614537</c:v>
                </c:pt>
                <c:pt idx="163">
                  <c:v>9.131297164635729</c:v>
                </c:pt>
                <c:pt idx="164">
                  <c:v>9.137769679141348</c:v>
                </c:pt>
                <c:pt idx="165">
                  <c:v>9.144200569471638</c:v>
                </c:pt>
                <c:pt idx="166">
                  <c:v>9.150590367570409</c:v>
                </c:pt>
                <c:pt idx="167">
                  <c:v>9.156939595249067</c:v>
                </c:pt>
                <c:pt idx="168">
                  <c:v>9.163248764442333</c:v>
                </c:pt>
                <c:pt idx="169">
                  <c:v>9.169518377455928</c:v>
                </c:pt>
                <c:pt idx="170">
                  <c:v>9.175748927206564</c:v>
                </c:pt>
                <c:pt idx="171">
                  <c:v>9.181940897454485</c:v>
                </c:pt>
                <c:pt idx="172">
                  <c:v>9.188094763028863</c:v>
                </c:pt>
                <c:pt idx="173">
                  <c:v>9.1942109900463</c:v>
                </c:pt>
                <c:pt idx="174">
                  <c:v>9.20029003612268</c:v>
                </c:pt>
                <c:pt idx="175">
                  <c:v>9.206332350578643</c:v>
                </c:pt>
                <c:pt idx="176">
                  <c:v>9.212338374638856</c:v>
                </c:pt>
                <c:pt idx="177">
                  <c:v>9.21830854162536</c:v>
                </c:pt>
              </c:numCache>
            </c:numRef>
          </c:xVal>
          <c:yVal>
            <c:numRef>
              <c:f>'Strong Sept 07'!$T$27:$T$204</c:f>
              <c:numCache>
                <c:ptCount val="178"/>
                <c:pt idx="0">
                  <c:v>0.9912912955283792</c:v>
                </c:pt>
                <c:pt idx="1">
                  <c:v>0.9670906715179848</c:v>
                </c:pt>
                <c:pt idx="2">
                  <c:v>0.8761840448805887</c:v>
                </c:pt>
                <c:pt idx="3">
                  <c:v>0.8187707492291431</c:v>
                </c:pt>
                <c:pt idx="4">
                  <c:v>0.7920271943939167</c:v>
                </c:pt>
                <c:pt idx="5">
                  <c:v>0.7794494791499851</c:v>
                </c:pt>
                <c:pt idx="6">
                  <c:v>0.7734150452227907</c:v>
                </c:pt>
                <c:pt idx="7">
                  <c:v>0.7704033382757175</c:v>
                </c:pt>
                <c:pt idx="8">
                  <c:v>0.7687883685973638</c:v>
                </c:pt>
                <c:pt idx="9">
                  <c:v>0.7678191679854096</c:v>
                </c:pt>
                <c:pt idx="10">
                  <c:v>0.765714459962731</c:v>
                </c:pt>
                <c:pt idx="11">
                  <c:v>0.7608580330392888</c:v>
                </c:pt>
                <c:pt idx="12">
                  <c:v>0.75619600580939</c:v>
                </c:pt>
                <c:pt idx="13">
                  <c:v>0.7516976931308035</c:v>
                </c:pt>
                <c:pt idx="14">
                  <c:v>0.747354618334614</c:v>
                </c:pt>
                <c:pt idx="15">
                  <c:v>0.7431588817833299</c:v>
                </c:pt>
                <c:pt idx="16">
                  <c:v>0.7391031108879542</c:v>
                </c:pt>
                <c:pt idx="17">
                  <c:v>0.7351804168743696</c:v>
                </c:pt>
                <c:pt idx="18">
                  <c:v>0.7313843557369146</c:v>
                </c:pt>
                <c:pt idx="19">
                  <c:v>0.7277088929133959</c:v>
                </c:pt>
                <c:pt idx="20">
                  <c:v>0.7241483712742087</c:v>
                </c:pt>
                <c:pt idx="21">
                  <c:v>0.7206974820684122</c:v>
                </c:pt>
                <c:pt idx="22">
                  <c:v>0.7173512385129186</c:v>
                </c:pt>
                <c:pt idx="23">
                  <c:v>0.7141049517484619</c:v>
                </c:pt>
                <c:pt idx="24">
                  <c:v>0.7109542089185426</c:v>
                </c:pt>
                <c:pt idx="25">
                  <c:v>0.7078948531558258</c:v>
                </c:pt>
                <c:pt idx="26">
                  <c:v>0.7049229652851261</c:v>
                </c:pt>
                <c:pt idx="27">
                  <c:v>0.7020348470736247</c:v>
                </c:pt>
                <c:pt idx="28">
                  <c:v>0.6992270058777978</c:v>
                </c:pt>
                <c:pt idx="29">
                  <c:v>0.6964961405530414</c:v>
                </c:pt>
                <c:pt idx="30">
                  <c:v>0.6938391285064717</c:v>
                </c:pt>
                <c:pt idx="31">
                  <c:v>0.6912530137861401</c:v>
                </c:pt>
                <c:pt idx="32">
                  <c:v>0.6887349961111462</c:v>
                </c:pt>
                <c:pt idx="33">
                  <c:v>0.6862824207570581</c:v>
                </c:pt>
                <c:pt idx="34">
                  <c:v>0.6838927692198415</c:v>
                </c:pt>
                <c:pt idx="35">
                  <c:v>0.6815636505892695</c:v>
                </c:pt>
                <c:pt idx="36">
                  <c:v>0.6792927935697026</c:v>
                </c:pt>
                <c:pt idx="37">
                  <c:v>0.6770780390922577</c:v>
                </c:pt>
                <c:pt idx="38">
                  <c:v>0.6749173334678567</c:v>
                </c:pt>
                <c:pt idx="39">
                  <c:v>0.6728087220355086</c:v>
                </c:pt>
                <c:pt idx="40">
                  <c:v>0.6707503432645385</c:v>
                </c:pt>
                <c:pt idx="41">
                  <c:v>0.6687404232733529</c:v>
                </c:pt>
                <c:pt idx="42">
                  <c:v>0.6667772707308253</c:v>
                </c:pt>
                <c:pt idx="43">
                  <c:v>0.6648592721094948</c:v>
                </c:pt>
                <c:pt idx="44">
                  <c:v>0.6629848872625821</c:v>
                </c:pt>
                <c:pt idx="45">
                  <c:v>0.6611526452993374</c:v>
                </c:pt>
                <c:pt idx="46">
                  <c:v>0.659361140735508</c:v>
                </c:pt>
                <c:pt idx="47">
                  <c:v>0.6576090298977486</c:v>
                </c:pt>
                <c:pt idx="48">
                  <c:v>0.655895027562646</c:v>
                </c:pt>
                <c:pt idx="49">
                  <c:v>0.6542179038126864</c:v>
                </c:pt>
                <c:pt idx="50">
                  <c:v>0.6525764810930073</c:v>
                </c:pt>
                <c:pt idx="51">
                  <c:v>0.6509696314541263</c:v>
                </c:pt>
                <c:pt idx="52">
                  <c:v>0.6493962739670847</c:v>
                </c:pt>
                <c:pt idx="53">
                  <c:v>0.6478553722985531</c:v>
                </c:pt>
                <c:pt idx="54">
                  <c:v>0.646345932434472</c:v>
                </c:pt>
                <c:pt idx="55">
                  <c:v>0.6448670005417168</c:v>
                </c:pt>
                <c:pt idx="56">
                  <c:v>0.6434176609581224</c:v>
                </c:pt>
                <c:pt idx="57">
                  <c:v>0.6419970343019668</c:v>
                </c:pt>
                <c:pt idx="58">
                  <c:v>0.6406042756927127</c:v>
                </c:pt>
                <c:pt idx="59">
                  <c:v>0.6392385730754406</c:v>
                </c:pt>
                <c:pt idx="60">
                  <c:v>0.6378991456419929</c:v>
                </c:pt>
                <c:pt idx="61">
                  <c:v>0.6365852423423781</c:v>
                </c:pt>
                <c:pt idx="62">
                  <c:v>0.6352961404804713</c:v>
                </c:pt>
                <c:pt idx="63">
                  <c:v>0.6340311443884954</c:v>
                </c:pt>
                <c:pt idx="64">
                  <c:v>0.6327895841751725</c:v>
                </c:pt>
                <c:pt idx="65">
                  <c:v>0.6315708145428147</c:v>
                </c:pt>
                <c:pt idx="66">
                  <c:v>0.6303742136689644</c:v>
                </c:pt>
                <c:pt idx="67">
                  <c:v>0.62919918214851</c:v>
                </c:pt>
                <c:pt idx="68">
                  <c:v>0.6280451419924996</c:v>
                </c:pt>
                <c:pt idx="69">
                  <c:v>0.6269115356801356</c:v>
                </c:pt>
                <c:pt idx="70">
                  <c:v>0.6257978252606844</c:v>
                </c:pt>
                <c:pt idx="71">
                  <c:v>0.6247034915022618</c:v>
                </c:pt>
                <c:pt idx="72">
                  <c:v>0.6236280330846653</c:v>
                </c:pt>
                <c:pt idx="73">
                  <c:v>0.6225709658336148</c:v>
                </c:pt>
                <c:pt idx="74">
                  <c:v>0.6215318219939461</c:v>
                </c:pt>
                <c:pt idx="75">
                  <c:v>0.6205101495394638</c:v>
                </c:pt>
                <c:pt idx="76">
                  <c:v>0.6195055115173157</c:v>
                </c:pt>
                <c:pt idx="77">
                  <c:v>0.6185174854248889</c:v>
                </c:pt>
                <c:pt idx="78">
                  <c:v>0.6175456626173634</c:v>
                </c:pt>
                <c:pt idx="79">
                  <c:v>0.6165896477441744</c:v>
                </c:pt>
                <c:pt idx="80">
                  <c:v>0.6156490582127544</c:v>
                </c:pt>
                <c:pt idx="81">
                  <c:v>0.6147235236780252</c:v>
                </c:pt>
                <c:pt idx="82">
                  <c:v>0.6138126855562069</c:v>
                </c:pt>
                <c:pt idx="83">
                  <c:v>0.6129161965616075</c:v>
                </c:pt>
                <c:pt idx="84">
                  <c:v>0.6120337202651307</c:v>
                </c:pt>
                <c:pt idx="85">
                  <c:v>0.6111649306733277</c:v>
                </c:pt>
                <c:pt idx="86">
                  <c:v>0.6103095118268833</c:v>
                </c:pt>
                <c:pt idx="87">
                  <c:v>0.6094671574174986</c:v>
                </c:pt>
                <c:pt idx="88">
                  <c:v>0.608637570422194</c:v>
                </c:pt>
                <c:pt idx="89">
                  <c:v>0.607820462754116</c:v>
                </c:pt>
                <c:pt idx="90">
                  <c:v>0.6070155549289846</c:v>
                </c:pt>
                <c:pt idx="91">
                  <c:v>0.6062225757463702</c:v>
                </c:pt>
                <c:pt idx="92">
                  <c:v>0.605441261985037</c:v>
                </c:pt>
                <c:pt idx="93">
                  <c:v>0.6046713581116332</c:v>
                </c:pt>
                <c:pt idx="94">
                  <c:v>0.6039126160020515</c:v>
                </c:pt>
                <c:pt idx="95">
                  <c:v>0.6031647946748201</c:v>
                </c:pt>
                <c:pt idx="96">
                  <c:v>0.6024276600359255</c:v>
                </c:pt>
                <c:pt idx="97">
                  <c:v>0.6017009846344953</c:v>
                </c:pt>
                <c:pt idx="98">
                  <c:v>0.6009845474288096</c:v>
                </c:pt>
                <c:pt idx="99">
                  <c:v>0.6002781335621313</c:v>
                </c:pt>
                <c:pt idx="100">
                  <c:v>0.599581534147882</c:v>
                </c:pt>
                <c:pt idx="101">
                  <c:v>0.5988945460637074</c:v>
                </c:pt>
                <c:pt idx="102">
                  <c:v>0.5982169717540116</c:v>
                </c:pt>
                <c:pt idx="103">
                  <c:v>0.5975486190405505</c:v>
                </c:pt>
                <c:pt idx="104">
                  <c:v>0.5968893009407087</c:v>
                </c:pt>
                <c:pt idx="105">
                  <c:v>0.5962388354930952</c:v>
                </c:pt>
                <c:pt idx="106">
                  <c:v>0.5955970455901174</c:v>
                </c:pt>
                <c:pt idx="107">
                  <c:v>0.594963758817211</c:v>
                </c:pt>
                <c:pt idx="108">
                  <c:v>0.5943388072984159</c:v>
                </c:pt>
                <c:pt idx="109">
                  <c:v>0.5937220275480122</c:v>
                </c:pt>
                <c:pt idx="110">
                  <c:v>0.5931132603279363</c:v>
                </c:pt>
                <c:pt idx="111">
                  <c:v>0.5925123505107193</c:v>
                </c:pt>
                <c:pt idx="112">
                  <c:v>0.5919191469476974</c:v>
                </c:pt>
                <c:pt idx="113">
                  <c:v>0.5913335023422628</c:v>
                </c:pt>
                <c:pt idx="114">
                  <c:v>0.5907552731279255</c:v>
                </c:pt>
                <c:pt idx="115">
                  <c:v>0.5901843193509813</c:v>
                </c:pt>
                <c:pt idx="116">
                  <c:v>0.5896205045575789</c:v>
                </c:pt>
                <c:pt idx="117">
                  <c:v>0.5890636956849982</c:v>
                </c:pt>
                <c:pt idx="118">
                  <c:v>0.588513762956955</c:v>
                </c:pt>
                <c:pt idx="119">
                  <c:v>0.5879705797827628</c:v>
                </c:pt>
                <c:pt idx="120">
                  <c:v>0.5874340226601823</c:v>
                </c:pt>
                <c:pt idx="121">
                  <c:v>0.5869039710818067</c:v>
                </c:pt>
                <c:pt idx="122">
                  <c:v>0.5863803074448304</c:v>
                </c:pt>
                <c:pt idx="123">
                  <c:v>0.5858629169640608</c:v>
                </c:pt>
                <c:pt idx="124">
                  <c:v>0.5853516875880382</c:v>
                </c:pt>
                <c:pt idx="125">
                  <c:v>0.5848465099181333</c:v>
                </c:pt>
                <c:pt idx="126">
                  <c:v>0.584347277130502</c:v>
                </c:pt>
                <c:pt idx="127">
                  <c:v>0.5838538849007788</c:v>
                </c:pt>
                <c:pt idx="128">
                  <c:v>0.5833662313313983</c:v>
                </c:pt>
                <c:pt idx="129">
                  <c:v>0.5828842168814374</c:v>
                </c:pt>
                <c:pt idx="130">
                  <c:v>0.5824077442988778</c:v>
                </c:pt>
                <c:pt idx="131">
                  <c:v>0.5819367185551911</c:v>
                </c:pt>
                <c:pt idx="132">
                  <c:v>0.5814710467821558</c:v>
                </c:pt>
                <c:pt idx="133">
                  <c:v>0.5810106382108151</c:v>
                </c:pt>
                <c:pt idx="134">
                  <c:v>0.5805554041124932</c:v>
                </c:pt>
                <c:pt idx="135">
                  <c:v>0.5801052577417902</c:v>
                </c:pt>
                <c:pt idx="136">
                  <c:v>0.5796601142814768</c:v>
                </c:pt>
                <c:pt idx="137">
                  <c:v>0.5792198907892157</c:v>
                </c:pt>
                <c:pt idx="138">
                  <c:v>0.5787845061460413</c:v>
                </c:pt>
                <c:pt idx="139">
                  <c:v>0.5783538810065276</c:v>
                </c:pt>
                <c:pt idx="140">
                  <c:v>0.5779279377505828</c:v>
                </c:pt>
                <c:pt idx="141">
                  <c:v>0.5775066004368061</c:v>
                </c:pt>
                <c:pt idx="142">
                  <c:v>0.5770897947573511</c:v>
                </c:pt>
                <c:pt idx="143">
                  <c:v>0.5766774479942367</c:v>
                </c:pt>
                <c:pt idx="144">
                  <c:v>0.5762694889770534</c:v>
                </c:pt>
                <c:pt idx="145">
                  <c:v>0.5758658480420116</c:v>
                </c:pt>
                <c:pt idx="146">
                  <c:v>0.5754664569922852</c:v>
                </c:pt>
                <c:pt idx="147">
                  <c:v>0.5750712490595988</c:v>
                </c:pt>
                <c:pt idx="148">
                  <c:v>0.5746801588670176</c:v>
                </c:pt>
                <c:pt idx="149">
                  <c:v>0.5742931223928939</c:v>
                </c:pt>
                <c:pt idx="150">
                  <c:v>0.573910076935928</c:v>
                </c:pt>
                <c:pt idx="151">
                  <c:v>0.573530961081306</c:v>
                </c:pt>
                <c:pt idx="152">
                  <c:v>0.5731557146678725</c:v>
                </c:pt>
                <c:pt idx="153">
                  <c:v>0.5727842787563053</c:v>
                </c:pt>
                <c:pt idx="154">
                  <c:v>0.5724165955982534</c:v>
                </c:pt>
                <c:pt idx="155">
                  <c:v>0.5720526086064062</c:v>
                </c:pt>
                <c:pt idx="156">
                  <c:v>0.5716922623254606</c:v>
                </c:pt>
                <c:pt idx="157">
                  <c:v>0.5713355024039555</c:v>
                </c:pt>
                <c:pt idx="158">
                  <c:v>0.5709822755669428</c:v>
                </c:pt>
                <c:pt idx="159">
                  <c:v>0.5706325295894656</c:v>
                </c:pt>
                <c:pt idx="160">
                  <c:v>0.5702862132708181</c:v>
                </c:pt>
                <c:pt idx="161">
                  <c:v>0.5699432764095576</c:v>
                </c:pt>
                <c:pt idx="162">
                  <c:v>0.5696036697792453</c:v>
                </c:pt>
                <c:pt idx="163">
                  <c:v>0.5692673451048905</c:v>
                </c:pt>
                <c:pt idx="164">
                  <c:v>0.568934255040074</c:v>
                </c:pt>
                <c:pt idx="165">
                  <c:v>0.5686043531447281</c:v>
                </c:pt>
                <c:pt idx="166">
                  <c:v>0.5682775938635531</c:v>
                </c:pt>
                <c:pt idx="167">
                  <c:v>0.5679539325050452</c:v>
                </c:pt>
                <c:pt idx="168">
                  <c:v>0.5676333252211212</c:v>
                </c:pt>
                <c:pt idx="169">
                  <c:v>0.5673157289873139</c:v>
                </c:pt>
                <c:pt idx="170">
                  <c:v>0.5670011015835259</c:v>
                </c:pt>
                <c:pt idx="171">
                  <c:v>0.5666894015753189</c:v>
                </c:pt>
                <c:pt idx="172">
                  <c:v>0.5663805882957225</c:v>
                </c:pt>
                <c:pt idx="173">
                  <c:v>0.5660746218275485</c:v>
                </c:pt>
                <c:pt idx="174">
                  <c:v>0.5657714629861884</c:v>
                </c:pt>
                <c:pt idx="175">
                  <c:v>0.565471073302886</c:v>
                </c:pt>
                <c:pt idx="176">
                  <c:v>0.5651734150084637</c:v>
                </c:pt>
                <c:pt idx="177">
                  <c:v>0.564878451017492</c:v>
                </c:pt>
              </c:numCache>
            </c:numRef>
          </c:yVal>
          <c:smooth val="1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'Strong Sept 07'!$R$7:$R$19</c:f>
              <c:numCache>
                <c:ptCount val="13"/>
                <c:pt idx="0">
                  <c:v>-1.3862943611198906</c:v>
                </c:pt>
                <c:pt idx="1">
                  <c:v>1.6094379124341003</c:v>
                </c:pt>
                <c:pt idx="2">
                  <c:v>2.70805020110221</c:v>
                </c:pt>
                <c:pt idx="3">
                  <c:v>3.4011973816621555</c:v>
                </c:pt>
                <c:pt idx="4">
                  <c:v>4.0943445622221</c:v>
                </c:pt>
                <c:pt idx="5">
                  <c:v>4.787491742782046</c:v>
                </c:pt>
                <c:pt idx="6">
                  <c:v>5.480638923341991</c:v>
                </c:pt>
                <c:pt idx="7">
                  <c:v>6.173786103901937</c:v>
                </c:pt>
                <c:pt idx="8">
                  <c:v>6.579251212010101</c:v>
                </c:pt>
                <c:pt idx="9">
                  <c:v>7.272398392570047</c:v>
                </c:pt>
                <c:pt idx="10">
                  <c:v>7.965545573129992</c:v>
                </c:pt>
                <c:pt idx="11">
                  <c:v>8.658692753689937</c:v>
                </c:pt>
                <c:pt idx="12">
                  <c:v>9.21830854162536</c:v>
                </c:pt>
              </c:numCache>
            </c:numRef>
          </c:xVal>
          <c:yVal>
            <c:numRef>
              <c:f>'Strong Sept 07'!$S$7:$S$19</c:f>
              <c:numCache>
                <c:ptCount val="13"/>
                <c:pt idx="0">
                  <c:v>0.939019863104487</c:v>
                </c:pt>
                <c:pt idx="1">
                  <c:v>0.8449786701962848</c:v>
                </c:pt>
                <c:pt idx="2">
                  <c:v>0.8104913393082707</c:v>
                </c:pt>
                <c:pt idx="3">
                  <c:v>0.7887322561297586</c:v>
                </c:pt>
                <c:pt idx="4">
                  <c:v>0.7669731729512466</c:v>
                </c:pt>
                <c:pt idx="5">
                  <c:v>0.7452140897727345</c:v>
                </c:pt>
                <c:pt idx="6">
                  <c:v>0.7234550065942225</c:v>
                </c:pt>
                <c:pt idx="7">
                  <c:v>0.7016959234157104</c:v>
                </c:pt>
                <c:pt idx="8">
                  <c:v>0.6889676757062084</c:v>
                </c:pt>
                <c:pt idx="9">
                  <c:v>0.6672085925276963</c:v>
                </c:pt>
                <c:pt idx="10">
                  <c:v>0.6454495093491843</c:v>
                </c:pt>
                <c:pt idx="11">
                  <c:v>0.6236904261706722</c:v>
                </c:pt>
                <c:pt idx="12">
                  <c:v>0.6061231232670397</c:v>
                </c:pt>
              </c:numCache>
            </c:numRef>
          </c:yVal>
          <c:smooth val="0"/>
        </c:ser>
        <c:axId val="42635381"/>
        <c:axId val="48174110"/>
      </c:scatterChart>
      <c:valAx>
        <c:axId val="42635381"/>
        <c:scaling>
          <c:orientation val="minMax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Ln Elapsed 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74110"/>
        <c:crosses val="autoZero"/>
        <c:crossBetween val="midCat"/>
        <c:dispUnits/>
      </c:valAx>
      <c:valAx>
        <c:axId val="48174110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Proportion of targets recognised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35381"/>
        <c:crossesAt val="-3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0.5055</cdr:y>
    </cdr:from>
    <cdr:to>
      <cdr:x>0.58825</cdr:x>
      <cdr:y>0.571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2228850"/>
          <a:ext cx="3619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276225</xdr:colOff>
      <xdr:row>5</xdr:row>
      <xdr:rowOff>19050</xdr:rowOff>
    </xdr:from>
    <xdr:to>
      <xdr:col>30</xdr:col>
      <xdr:colOff>219075</xdr:colOff>
      <xdr:row>32</xdr:row>
      <xdr:rowOff>47625</xdr:rowOff>
    </xdr:to>
    <xdr:graphicFrame>
      <xdr:nvGraphicFramePr>
        <xdr:cNvPr id="1" name="Chart 6"/>
        <xdr:cNvGraphicFramePr/>
      </xdr:nvGraphicFramePr>
      <xdr:xfrm>
        <a:off x="13363575" y="828675"/>
        <a:ext cx="60388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S1">
      <selection activeCell="A13" sqref="A1:IV16384"/>
    </sheetView>
  </sheetViews>
  <sheetFormatPr defaultColWidth="9.140625" defaultRowHeight="12.75"/>
  <cols>
    <col min="9" max="9" width="12.421875" style="0" bestFit="1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4"/>
  <sheetViews>
    <sheetView tabSelected="1" workbookViewId="0" topLeftCell="S10">
      <selection activeCell="AA21" sqref="AA21:AE32"/>
    </sheetView>
  </sheetViews>
  <sheetFormatPr defaultColWidth="9.140625" defaultRowHeight="12.75"/>
  <cols>
    <col min="7" max="7" width="20.7109375" style="0" customWidth="1"/>
    <col min="9" max="9" width="11.00390625" style="0" bestFit="1" customWidth="1"/>
  </cols>
  <sheetData>
    <row r="1" spans="8:9" ht="12.75">
      <c r="H1" s="7" t="s">
        <v>26</v>
      </c>
      <c r="I1" s="9"/>
    </row>
    <row r="2" spans="1:12" ht="12.75">
      <c r="A2">
        <f>AL26</f>
        <v>0</v>
      </c>
      <c r="H2" s="10" t="s">
        <v>17</v>
      </c>
      <c r="I2" s="16">
        <v>0.5414206365968942</v>
      </c>
      <c r="K2" s="18">
        <f>K21</f>
        <v>0.006949922562276876</v>
      </c>
      <c r="L2" t="s">
        <v>27</v>
      </c>
    </row>
    <row r="3" spans="8:21" ht="12.75">
      <c r="H3" s="10" t="s">
        <v>16</v>
      </c>
      <c r="I3" s="16">
        <v>0.8177959282500095</v>
      </c>
      <c r="S3" s="20" t="s">
        <v>21</v>
      </c>
      <c r="T3" s="21">
        <v>-0.0313917213959298</v>
      </c>
      <c r="U3" t="s">
        <v>37</v>
      </c>
    </row>
    <row r="4" spans="2:20" ht="12.75">
      <c r="B4" s="7" t="s">
        <v>2</v>
      </c>
      <c r="C4" s="8"/>
      <c r="D4" s="9"/>
      <c r="E4" s="5" t="s">
        <v>24</v>
      </c>
      <c r="F4" s="5"/>
      <c r="H4" s="10" t="s">
        <v>14</v>
      </c>
      <c r="I4" s="16">
        <v>0.7997929555884175</v>
      </c>
      <c r="K4" t="s">
        <v>29</v>
      </c>
      <c r="L4" t="s">
        <v>31</v>
      </c>
      <c r="N4" t="s">
        <v>33</v>
      </c>
      <c r="S4" s="22" t="s">
        <v>22</v>
      </c>
      <c r="T4" s="23">
        <v>0.8955016967474629</v>
      </c>
    </row>
    <row r="5" spans="2:14" ht="12.75">
      <c r="B5" s="10"/>
      <c r="C5" s="11"/>
      <c r="D5" s="12"/>
      <c r="E5" s="5" t="s">
        <v>25</v>
      </c>
      <c r="F5" s="5"/>
      <c r="H5" s="10" t="s">
        <v>15</v>
      </c>
      <c r="I5" s="16">
        <v>0.8000118949272037</v>
      </c>
      <c r="K5" t="s">
        <v>30</v>
      </c>
      <c r="L5" t="s">
        <v>32</v>
      </c>
      <c r="N5" t="s">
        <v>34</v>
      </c>
    </row>
    <row r="6" spans="2:16" ht="12.75">
      <c r="B6" s="10" t="s">
        <v>12</v>
      </c>
      <c r="C6" s="11" t="s">
        <v>13</v>
      </c>
      <c r="D6" s="12" t="s">
        <v>0</v>
      </c>
      <c r="E6" s="5" t="s">
        <v>1</v>
      </c>
      <c r="F6" s="5" t="s">
        <v>8</v>
      </c>
      <c r="G6" s="5" t="s">
        <v>23</v>
      </c>
      <c r="H6" s="10" t="s">
        <v>3</v>
      </c>
      <c r="I6" s="16">
        <v>0.00037796980947336494</v>
      </c>
      <c r="N6" t="s">
        <v>10</v>
      </c>
      <c r="O6" t="s">
        <v>35</v>
      </c>
      <c r="P6" t="s">
        <v>36</v>
      </c>
    </row>
    <row r="7" spans="2:20" ht="12.75">
      <c r="B7" s="10">
        <v>0.95</v>
      </c>
      <c r="C7" s="11">
        <v>0.89</v>
      </c>
      <c r="D7" s="12">
        <v>0.25</v>
      </c>
      <c r="E7" s="5">
        <v>0.9159999999999999</v>
      </c>
      <c r="F7" s="5">
        <f>N26</f>
        <v>0.7706890191492157</v>
      </c>
      <c r="G7" s="6">
        <f>O26</f>
        <v>0.9912912955283792</v>
      </c>
      <c r="H7" s="10"/>
      <c r="I7" s="16">
        <v>0</v>
      </c>
      <c r="K7">
        <f>(E7-F7)^2</f>
        <v>0.021115281155816974</v>
      </c>
      <c r="L7" s="4">
        <f>(E7-G7)^2</f>
        <v>0.005668779182341752</v>
      </c>
      <c r="N7">
        <f>LN(D7)</f>
        <v>-1.3862943611198906</v>
      </c>
      <c r="O7">
        <f>E7</f>
        <v>0.9159999999999999</v>
      </c>
      <c r="P7">
        <f>G7</f>
        <v>0.9912912955283792</v>
      </c>
      <c r="R7">
        <f>N7</f>
        <v>-1.3862943611198906</v>
      </c>
      <c r="S7">
        <f aca="true" t="shared" si="0" ref="S7:S19">mm*R7+cc</f>
        <v>0.939019863104487</v>
      </c>
      <c r="T7">
        <f>(O7-S7)^2</f>
        <v>0.0005299140973493272</v>
      </c>
    </row>
    <row r="8" spans="2:20" ht="12.75">
      <c r="B8" s="10">
        <v>0.86</v>
      </c>
      <c r="C8" s="11">
        <v>0.85</v>
      </c>
      <c r="D8" s="12">
        <v>5</v>
      </c>
      <c r="E8" s="5">
        <v>0.86</v>
      </c>
      <c r="F8" s="5">
        <f>N29</f>
        <v>0.770284971163651</v>
      </c>
      <c r="G8" s="6">
        <f>O29</f>
        <v>0.8761840448805887</v>
      </c>
      <c r="H8" s="13" t="s">
        <v>18</v>
      </c>
      <c r="I8" s="17">
        <v>0.15487060597289826</v>
      </c>
      <c r="K8">
        <f aca="true" t="shared" si="1" ref="K8:K19">(E8-F8)^2</f>
        <v>0.008048786399106927</v>
      </c>
      <c r="L8" s="4">
        <f aca="true" t="shared" si="2" ref="L8:L19">(E8-G8)^2</f>
        <v>0.0002619233086969082</v>
      </c>
      <c r="N8">
        <f aca="true" t="shared" si="3" ref="N8:N19">LN(D8)</f>
        <v>1.6094379124341003</v>
      </c>
      <c r="O8">
        <f aca="true" t="shared" si="4" ref="O8:O19">E8</f>
        <v>0.86</v>
      </c>
      <c r="P8">
        <f aca="true" t="shared" si="5" ref="P8:P19">G8</f>
        <v>0.8761840448805887</v>
      </c>
      <c r="R8">
        <f aca="true" t="shared" si="6" ref="R8:R19">N8</f>
        <v>1.6094379124341003</v>
      </c>
      <c r="S8">
        <f t="shared" si="0"/>
        <v>0.8449786701962848</v>
      </c>
      <c r="T8">
        <f aca="true" t="shared" si="7" ref="T8:T19">(O8-S8)^2</f>
        <v>0.00022564034907198187</v>
      </c>
    </row>
    <row r="9" spans="2:20" ht="12.75">
      <c r="B9" s="10">
        <v>0.86</v>
      </c>
      <c r="C9" s="11">
        <v>0.8</v>
      </c>
      <c r="D9" s="12">
        <v>15</v>
      </c>
      <c r="E9" s="5">
        <v>0.804</v>
      </c>
      <c r="F9" s="5">
        <f>N31</f>
        <v>0.7694382742318957</v>
      </c>
      <c r="G9" s="6">
        <f>O31</f>
        <v>0.7920271943939167</v>
      </c>
      <c r="K9">
        <f t="shared" si="1"/>
        <v>0.001194512888069648</v>
      </c>
      <c r="L9" s="4">
        <f t="shared" si="2"/>
        <v>0.00014334807408106164</v>
      </c>
      <c r="N9">
        <f t="shared" si="3"/>
        <v>2.70805020110221</v>
      </c>
      <c r="O9">
        <f t="shared" si="4"/>
        <v>0.804</v>
      </c>
      <c r="P9">
        <f t="shared" si="5"/>
        <v>0.7920271943939167</v>
      </c>
      <c r="R9">
        <f t="shared" si="6"/>
        <v>2.70805020110221</v>
      </c>
      <c r="S9">
        <f t="shared" si="0"/>
        <v>0.8104913393082707</v>
      </c>
      <c r="T9">
        <f t="shared" si="7"/>
        <v>4.213748601509924E-05</v>
      </c>
    </row>
    <row r="10" spans="2:20" ht="13.5" thickBot="1">
      <c r="B10" s="10">
        <v>0.82</v>
      </c>
      <c r="C10" s="11">
        <v>0.81</v>
      </c>
      <c r="D10" s="12">
        <v>30</v>
      </c>
      <c r="E10" s="5">
        <v>0.79</v>
      </c>
      <c r="F10" s="5">
        <f>N34</f>
        <v>0.7681781287023903</v>
      </c>
      <c r="G10" s="6">
        <f>O34</f>
        <v>0.7704033382757175</v>
      </c>
      <c r="K10">
        <f t="shared" si="1"/>
        <v>0.0004761940669294424</v>
      </c>
      <c r="L10" s="4">
        <f t="shared" si="2"/>
        <v>0.00038402915073596026</v>
      </c>
      <c r="N10">
        <f t="shared" si="3"/>
        <v>3.4011973816621555</v>
      </c>
      <c r="O10">
        <f t="shared" si="4"/>
        <v>0.79</v>
      </c>
      <c r="P10">
        <f t="shared" si="5"/>
        <v>0.7704033382757175</v>
      </c>
      <c r="R10">
        <f t="shared" si="6"/>
        <v>3.4011973816621555</v>
      </c>
      <c r="S10">
        <f t="shared" si="0"/>
        <v>0.7887322561297586</v>
      </c>
      <c r="T10">
        <f t="shared" si="7"/>
        <v>1.6071745205347003E-06</v>
      </c>
    </row>
    <row r="11" spans="2:20" ht="12.75">
      <c r="B11" s="10">
        <v>0.83</v>
      </c>
      <c r="C11" s="11">
        <v>0.77</v>
      </c>
      <c r="D11" s="12">
        <v>60</v>
      </c>
      <c r="E11" s="5">
        <v>0.7759999999999999</v>
      </c>
      <c r="F11" s="5">
        <f>N37</f>
        <v>0.7656928716586642</v>
      </c>
      <c r="G11" s="6">
        <f>O37</f>
        <v>0.765714459962731</v>
      </c>
      <c r="K11" s="1">
        <f t="shared" si="1"/>
        <v>0.00010623689464476637</v>
      </c>
      <c r="L11" s="4">
        <f t="shared" si="2"/>
        <v>0.00010579233385826137</v>
      </c>
      <c r="N11">
        <f t="shared" si="3"/>
        <v>4.0943445622221</v>
      </c>
      <c r="O11">
        <f t="shared" si="4"/>
        <v>0.7759999999999999</v>
      </c>
      <c r="P11">
        <f t="shared" si="5"/>
        <v>0.765714459962731</v>
      </c>
      <c r="R11">
        <f t="shared" si="6"/>
        <v>4.0943445622221</v>
      </c>
      <c r="S11">
        <f t="shared" si="0"/>
        <v>0.7669731729512466</v>
      </c>
      <c r="T11">
        <f t="shared" si="7"/>
        <v>8.148360656810512E-05</v>
      </c>
    </row>
    <row r="12" spans="2:20" ht="12.75">
      <c r="B12" s="10">
        <v>0.75</v>
      </c>
      <c r="C12" s="11">
        <v>0.77</v>
      </c>
      <c r="D12" s="12">
        <v>120</v>
      </c>
      <c r="E12" s="5">
        <v>0.723</v>
      </c>
      <c r="F12" s="5">
        <f>N38</f>
        <v>0.7608580310091682</v>
      </c>
      <c r="G12" s="6">
        <f>O38</f>
        <v>0.7608580330392888</v>
      </c>
      <c r="K12" s="2">
        <f t="shared" si="1"/>
        <v>0.0014332305118911395</v>
      </c>
      <c r="L12" s="4">
        <f t="shared" si="2"/>
        <v>0.001433230665603883</v>
      </c>
      <c r="N12">
        <f t="shared" si="3"/>
        <v>4.787491742782046</v>
      </c>
      <c r="O12">
        <f t="shared" si="4"/>
        <v>0.723</v>
      </c>
      <c r="P12">
        <f t="shared" si="5"/>
        <v>0.7608580330392888</v>
      </c>
      <c r="R12">
        <f t="shared" si="6"/>
        <v>4.787491742782046</v>
      </c>
      <c r="S12">
        <f t="shared" si="0"/>
        <v>0.7452140897727345</v>
      </c>
      <c r="T12">
        <f t="shared" si="7"/>
        <v>0.000493465784431109</v>
      </c>
    </row>
    <row r="13" spans="2:20" ht="12.75">
      <c r="B13" s="10">
        <v>0.82</v>
      </c>
      <c r="C13" s="11">
        <v>0.73</v>
      </c>
      <c r="D13" s="12">
        <v>240</v>
      </c>
      <c r="E13" s="5">
        <v>0.76</v>
      </c>
      <c r="F13" s="5">
        <f>N40</f>
        <v>0.7516976931308035</v>
      </c>
      <c r="G13" s="6">
        <f>O40</f>
        <v>0.7516976931308035</v>
      </c>
      <c r="K13" s="2">
        <f t="shared" si="1"/>
        <v>6.892829935030788E-05</v>
      </c>
      <c r="L13" s="4">
        <f t="shared" si="2"/>
        <v>6.892829935030788E-05</v>
      </c>
      <c r="N13">
        <f t="shared" si="3"/>
        <v>5.480638923341991</v>
      </c>
      <c r="O13">
        <f t="shared" si="4"/>
        <v>0.76</v>
      </c>
      <c r="P13">
        <f t="shared" si="5"/>
        <v>0.7516976931308035</v>
      </c>
      <c r="R13">
        <f t="shared" si="6"/>
        <v>5.480638923341991</v>
      </c>
      <c r="S13">
        <f t="shared" si="0"/>
        <v>0.7234550065942225</v>
      </c>
      <c r="T13">
        <f t="shared" si="7"/>
        <v>0.0013355365430283246</v>
      </c>
    </row>
    <row r="14" spans="2:20" ht="12.75">
      <c r="B14" s="10">
        <v>0.76</v>
      </c>
      <c r="C14" s="11">
        <v>0.69</v>
      </c>
      <c r="D14" s="12">
        <v>480</v>
      </c>
      <c r="E14" s="5">
        <v>0.72</v>
      </c>
      <c r="F14" s="5">
        <f>N44</f>
        <v>0.7351804168743696</v>
      </c>
      <c r="G14" s="6">
        <f>O44</f>
        <v>0.7351804168743696</v>
      </c>
      <c r="K14" s="2">
        <f t="shared" si="1"/>
        <v>0.00023044505647964718</v>
      </c>
      <c r="L14" s="4">
        <f t="shared" si="2"/>
        <v>0.00023044505647964718</v>
      </c>
      <c r="N14">
        <f t="shared" si="3"/>
        <v>6.173786103901937</v>
      </c>
      <c r="O14">
        <f t="shared" si="4"/>
        <v>0.72</v>
      </c>
      <c r="P14">
        <f t="shared" si="5"/>
        <v>0.7351804168743696</v>
      </c>
      <c r="R14">
        <f t="shared" si="6"/>
        <v>6.173786103901937</v>
      </c>
      <c r="S14">
        <f t="shared" si="0"/>
        <v>0.7016959234157104</v>
      </c>
      <c r="T14">
        <f t="shared" si="7"/>
        <v>0.0003350392196035375</v>
      </c>
    </row>
    <row r="15" spans="2:20" ht="12.75">
      <c r="B15" s="10">
        <v>0.79</v>
      </c>
      <c r="C15" s="11">
        <v>0.64</v>
      </c>
      <c r="D15" s="12">
        <v>720</v>
      </c>
      <c r="E15" s="5">
        <v>0.7170000000000001</v>
      </c>
      <c r="F15" s="5">
        <f>N48</f>
        <v>0.7206974820684122</v>
      </c>
      <c r="G15" s="6">
        <f>O48</f>
        <v>0.7206974820684122</v>
      </c>
      <c r="K15" s="2">
        <f t="shared" si="1"/>
        <v>1.367137364622931E-05</v>
      </c>
      <c r="L15" s="4">
        <f t="shared" si="2"/>
        <v>1.367137364622931E-05</v>
      </c>
      <c r="N15">
        <f t="shared" si="3"/>
        <v>6.579251212010101</v>
      </c>
      <c r="O15">
        <f t="shared" si="4"/>
        <v>0.7170000000000001</v>
      </c>
      <c r="P15">
        <f t="shared" si="5"/>
        <v>0.7206974820684122</v>
      </c>
      <c r="R15">
        <f t="shared" si="6"/>
        <v>6.579251212010101</v>
      </c>
      <c r="S15">
        <f t="shared" si="0"/>
        <v>0.6889676757062084</v>
      </c>
      <c r="T15">
        <f t="shared" si="7"/>
        <v>0.0007858112053123019</v>
      </c>
    </row>
    <row r="16" spans="2:20" ht="12.75">
      <c r="B16" s="10">
        <v>0.66</v>
      </c>
      <c r="C16" s="11">
        <v>0.6</v>
      </c>
      <c r="D16" s="12">
        <v>1440</v>
      </c>
      <c r="E16" s="5">
        <v>0.639</v>
      </c>
      <c r="F16" s="5">
        <f>N60</f>
        <v>0.6862824207570581</v>
      </c>
      <c r="G16" s="6">
        <f>O60</f>
        <v>0.6862824207570581</v>
      </c>
      <c r="K16" s="2">
        <f t="shared" si="1"/>
        <v>0.0022356273126474817</v>
      </c>
      <c r="L16" s="4">
        <f t="shared" si="2"/>
        <v>0.0022356273126474817</v>
      </c>
      <c r="N16">
        <f t="shared" si="3"/>
        <v>7.272398392570047</v>
      </c>
      <c r="O16">
        <f t="shared" si="4"/>
        <v>0.639</v>
      </c>
      <c r="P16">
        <f t="shared" si="5"/>
        <v>0.6862824207570581</v>
      </c>
      <c r="R16">
        <f t="shared" si="6"/>
        <v>7.272398392570047</v>
      </c>
      <c r="S16">
        <f t="shared" si="0"/>
        <v>0.6672085925276963</v>
      </c>
      <c r="T16">
        <f t="shared" si="7"/>
        <v>0.0007957246923936008</v>
      </c>
    </row>
    <row r="17" spans="2:20" ht="12.75">
      <c r="B17" s="10">
        <v>0.66</v>
      </c>
      <c r="C17" s="11">
        <v>0.64</v>
      </c>
      <c r="D17" s="12">
        <v>2880</v>
      </c>
      <c r="E17" s="5">
        <v>0.647</v>
      </c>
      <c r="F17" s="5">
        <f>N84</f>
        <v>0.6419970343019668</v>
      </c>
      <c r="G17" s="6">
        <f>O84</f>
        <v>0.6419970343019668</v>
      </c>
      <c r="K17" s="2">
        <f t="shared" si="1"/>
        <v>2.5029665775697506E-05</v>
      </c>
      <c r="L17" s="4">
        <f t="shared" si="2"/>
        <v>2.5029665775697506E-05</v>
      </c>
      <c r="N17">
        <f t="shared" si="3"/>
        <v>7.965545573129992</v>
      </c>
      <c r="O17">
        <f t="shared" si="4"/>
        <v>0.647</v>
      </c>
      <c r="P17">
        <f t="shared" si="5"/>
        <v>0.6419970343019668</v>
      </c>
      <c r="R17">
        <f t="shared" si="6"/>
        <v>7.965545573129992</v>
      </c>
      <c r="S17">
        <f t="shared" si="0"/>
        <v>0.6454495093491843</v>
      </c>
      <c r="T17">
        <f t="shared" si="7"/>
        <v>2.4040212582668764E-06</v>
      </c>
    </row>
    <row r="18" spans="2:20" ht="12.75">
      <c r="B18" s="10">
        <v>0.69</v>
      </c>
      <c r="C18" s="11">
        <v>0.61</v>
      </c>
      <c r="D18" s="12">
        <f>D17*2</f>
        <v>5760</v>
      </c>
      <c r="E18" s="5">
        <v>0.63</v>
      </c>
      <c r="F18" s="5">
        <f>N132</f>
        <v>0.5962388354930952</v>
      </c>
      <c r="G18" s="6">
        <f>O132</f>
        <v>0.5962388354930952</v>
      </c>
      <c r="K18" s="2">
        <f t="shared" si="1"/>
        <v>0.0011398162288622888</v>
      </c>
      <c r="L18" s="4">
        <f t="shared" si="2"/>
        <v>0.0011398162288622888</v>
      </c>
      <c r="N18">
        <f t="shared" si="3"/>
        <v>8.658692753689937</v>
      </c>
      <c r="O18">
        <f t="shared" si="4"/>
        <v>0.63</v>
      </c>
      <c r="P18">
        <f t="shared" si="5"/>
        <v>0.5962388354930952</v>
      </c>
      <c r="R18">
        <f t="shared" si="6"/>
        <v>8.658692753689937</v>
      </c>
      <c r="S18">
        <f t="shared" si="0"/>
        <v>0.6236904261706722</v>
      </c>
      <c r="T18">
        <f t="shared" si="7"/>
        <v>3.98107219077388E-05</v>
      </c>
    </row>
    <row r="19" spans="2:20" ht="12.75">
      <c r="B19" s="13">
        <v>0.63</v>
      </c>
      <c r="C19" s="14">
        <v>0.53</v>
      </c>
      <c r="D19" s="15">
        <f>D16*7</f>
        <v>10080</v>
      </c>
      <c r="E19" s="5">
        <v>0.57</v>
      </c>
      <c r="F19" s="5">
        <f>N204</f>
        <v>0.564878451017492</v>
      </c>
      <c r="G19" s="6">
        <f>O204</f>
        <v>0.564878451017492</v>
      </c>
      <c r="K19" s="2">
        <f t="shared" si="1"/>
        <v>2.6230263980228113E-05</v>
      </c>
      <c r="L19" s="4">
        <f t="shared" si="2"/>
        <v>2.6230263980228113E-05</v>
      </c>
      <c r="N19">
        <f t="shared" si="3"/>
        <v>9.21830854162536</v>
      </c>
      <c r="O19">
        <f t="shared" si="4"/>
        <v>0.57</v>
      </c>
      <c r="P19">
        <f t="shared" si="5"/>
        <v>0.564878451017492</v>
      </c>
      <c r="R19">
        <f t="shared" si="6"/>
        <v>9.21830854162536</v>
      </c>
      <c r="S19">
        <f t="shared" si="0"/>
        <v>0.6061231232670397</v>
      </c>
      <c r="T19">
        <f t="shared" si="7"/>
        <v>0.001304880034565745</v>
      </c>
    </row>
    <row r="20" spans="11:12" ht="12.75">
      <c r="K20" s="2"/>
      <c r="L20" s="4"/>
    </row>
    <row r="21" spans="10:20" ht="13.5" thickBot="1">
      <c r="J21" t="s">
        <v>11</v>
      </c>
      <c r="K21" s="3">
        <f>SUM(K9:K19)</f>
        <v>0.006949922562276876</v>
      </c>
      <c r="L21" s="4">
        <f>SUM(L7:L19)</f>
        <v>0.011736850916059707</v>
      </c>
      <c r="T21">
        <f>SUM(T7:T19)</f>
        <v>0.005973454936025672</v>
      </c>
    </row>
    <row r="23" ht="12.75">
      <c r="K23" s="19" t="s">
        <v>28</v>
      </c>
    </row>
    <row r="25" spans="5:19" ht="12.75">
      <c r="E25" t="s">
        <v>19</v>
      </c>
      <c r="H25" t="s">
        <v>4</v>
      </c>
      <c r="I25" t="s">
        <v>5</v>
      </c>
      <c r="J25" t="s">
        <v>6</v>
      </c>
      <c r="L25" t="s">
        <v>7</v>
      </c>
      <c r="N25" t="s">
        <v>1</v>
      </c>
      <c r="O25" t="s">
        <v>20</v>
      </c>
      <c r="P25" t="s">
        <v>9</v>
      </c>
      <c r="S25" t="s">
        <v>10</v>
      </c>
    </row>
    <row r="26" spans="5:15" ht="12.75">
      <c r="E26">
        <f aca="true" t="shared" si="8" ref="E26:E57">EXP(F26*stm*-1)</f>
        <v>0.9620222963623026</v>
      </c>
      <c r="F26">
        <f>D7</f>
        <v>0.25</v>
      </c>
      <c r="H26">
        <f aca="true" t="shared" si="9" ref="H26:H57">1-NORMDIST(crit,0,1,TRUE)</f>
        <v>0.2119153825676524</v>
      </c>
      <c r="I26">
        <f aca="true" t="shared" si="10" ref="I26:I57">H26*F26*kk</f>
        <v>2.0024404193392704E-05</v>
      </c>
      <c r="J26">
        <f aca="true" t="shared" si="11" ref="J26:J57">(1-NORMDIST(crit,ms,sdsig,TRUE))</f>
        <v>0.5089767925744633</v>
      </c>
      <c r="L26">
        <f>J26/(J26+I26)</f>
        <v>0.9999606590777675</v>
      </c>
      <c r="N26">
        <f aca="true" t="shared" si="12" ref="N26:N57">pll*(J26+I26)/(J26+2*I26)+(1-pll)*0.5</f>
        <v>0.7706890191492157</v>
      </c>
      <c r="O26">
        <f>E26+(1-E26)*N26</f>
        <v>0.9912912955283792</v>
      </c>
    </row>
    <row r="27" spans="5:20" ht="12.75">
      <c r="E27">
        <f t="shared" si="8"/>
        <v>0.9620222963623026</v>
      </c>
      <c r="F27">
        <f>F26</f>
        <v>0.25</v>
      </c>
      <c r="H27">
        <f t="shared" si="9"/>
        <v>0.2119153825676524</v>
      </c>
      <c r="I27">
        <f t="shared" si="10"/>
        <v>2.0024404193392704E-05</v>
      </c>
      <c r="J27">
        <f t="shared" si="11"/>
        <v>0.5089767925744633</v>
      </c>
      <c r="L27">
        <f aca="true" t="shared" si="13" ref="L27:L90">J27/(J27+I27)</f>
        <v>0.9999606590777675</v>
      </c>
      <c r="N27">
        <f t="shared" si="12"/>
        <v>0.7706890191492157</v>
      </c>
      <c r="O27">
        <f aca="true" t="shared" si="14" ref="O27:O90">E27+(1-E27)*N27</f>
        <v>0.9912912955283792</v>
      </c>
      <c r="P27">
        <f>LN(F27)</f>
        <v>-1.3862943611198906</v>
      </c>
      <c r="Q27">
        <f>LN(N27)</f>
        <v>-0.2604703341922365</v>
      </c>
      <c r="S27">
        <f>P27</f>
        <v>-1.3862943611198906</v>
      </c>
      <c r="T27">
        <f>O27</f>
        <v>0.9912912955283792</v>
      </c>
    </row>
    <row r="28" spans="4:20" ht="12.75">
      <c r="D28">
        <f>F28</f>
        <v>1</v>
      </c>
      <c r="E28">
        <f t="shared" si="8"/>
        <v>0.8565259996620086</v>
      </c>
      <c r="F28">
        <v>1</v>
      </c>
      <c r="H28">
        <f t="shared" si="9"/>
        <v>0.2119153825676524</v>
      </c>
      <c r="I28">
        <f t="shared" si="10"/>
        <v>8.009761677357082E-05</v>
      </c>
      <c r="J28">
        <f t="shared" si="11"/>
        <v>0.5089767925744633</v>
      </c>
      <c r="L28">
        <f t="shared" si="13"/>
        <v>0.9998426548813759</v>
      </c>
      <c r="N28">
        <f t="shared" si="12"/>
        <v>0.7706251418062615</v>
      </c>
      <c r="O28">
        <f t="shared" si="14"/>
        <v>0.9670906715179848</v>
      </c>
      <c r="P28">
        <f aca="true" t="shared" si="15" ref="P28:P91">LN(F28)</f>
        <v>0</v>
      </c>
      <c r="Q28">
        <f aca="true" t="shared" si="16" ref="Q28:Q91">LN(N28)</f>
        <v>-0.26055322104893175</v>
      </c>
      <c r="S28">
        <f aca="true" t="shared" si="17" ref="S28:S91">P28</f>
        <v>0</v>
      </c>
      <c r="T28">
        <f aca="true" t="shared" si="18" ref="T28:T91">O28</f>
        <v>0.9670906715179848</v>
      </c>
    </row>
    <row r="29" spans="4:20" ht="12.75">
      <c r="D29">
        <f aca="true" t="shared" si="19" ref="D29:D41">F29</f>
        <v>5</v>
      </c>
      <c r="E29">
        <f t="shared" si="8"/>
        <v>0.4610019390258576</v>
      </c>
      <c r="F29">
        <f>5</f>
        <v>5</v>
      </c>
      <c r="H29">
        <f t="shared" si="9"/>
        <v>0.2119153825676524</v>
      </c>
      <c r="I29">
        <f t="shared" si="10"/>
        <v>0.0004004880838678542</v>
      </c>
      <c r="J29">
        <f t="shared" si="11"/>
        <v>0.5089767925744633</v>
      </c>
      <c r="L29">
        <f t="shared" si="13"/>
        <v>0.9992137692451649</v>
      </c>
      <c r="N29">
        <f t="shared" si="12"/>
        <v>0.770284971163651</v>
      </c>
      <c r="O29">
        <f t="shared" si="14"/>
        <v>0.8761840448805887</v>
      </c>
      <c r="P29">
        <f t="shared" si="15"/>
        <v>1.6094379124341003</v>
      </c>
      <c r="Q29">
        <f t="shared" si="16"/>
        <v>-0.260994740181389</v>
      </c>
      <c r="S29">
        <f t="shared" si="17"/>
        <v>1.6094379124341003</v>
      </c>
      <c r="T29">
        <f t="shared" si="18"/>
        <v>0.8761840448805887</v>
      </c>
    </row>
    <row r="30" spans="4:20" ht="12.75">
      <c r="D30">
        <f t="shared" si="19"/>
        <v>10</v>
      </c>
      <c r="E30">
        <f t="shared" si="8"/>
        <v>0.21252278778560055</v>
      </c>
      <c r="F30">
        <f aca="true" t="shared" si="20" ref="F30:F36">F29+5</f>
        <v>10</v>
      </c>
      <c r="H30">
        <f t="shared" si="9"/>
        <v>0.2119153825676524</v>
      </c>
      <c r="I30">
        <f t="shared" si="10"/>
        <v>0.0008009761677357084</v>
      </c>
      <c r="J30">
        <f t="shared" si="11"/>
        <v>0.5089767925744633</v>
      </c>
      <c r="L30">
        <f t="shared" si="13"/>
        <v>0.9984287738366623</v>
      </c>
      <c r="N30">
        <f t="shared" si="12"/>
        <v>0.7698609585650902</v>
      </c>
      <c r="O30">
        <f t="shared" si="14"/>
        <v>0.8187707492291431</v>
      </c>
      <c r="P30">
        <f t="shared" si="15"/>
        <v>2.302585092994046</v>
      </c>
      <c r="Q30">
        <f t="shared" si="16"/>
        <v>-0.261545353731818</v>
      </c>
      <c r="S30">
        <f t="shared" si="17"/>
        <v>2.302585092994046</v>
      </c>
      <c r="T30">
        <f t="shared" si="18"/>
        <v>0.8187707492291431</v>
      </c>
    </row>
    <row r="31" spans="4:20" ht="12.75">
      <c r="D31">
        <f t="shared" si="19"/>
        <v>15</v>
      </c>
      <c r="E31">
        <f t="shared" si="8"/>
        <v>0.09797341725634272</v>
      </c>
      <c r="F31">
        <f t="shared" si="20"/>
        <v>15</v>
      </c>
      <c r="H31">
        <f t="shared" si="9"/>
        <v>0.2119153825676524</v>
      </c>
      <c r="I31">
        <f t="shared" si="10"/>
        <v>0.0012014642516035624</v>
      </c>
      <c r="J31">
        <f t="shared" si="11"/>
        <v>0.5089767925744633</v>
      </c>
      <c r="L31">
        <f t="shared" si="13"/>
        <v>0.9976450108652647</v>
      </c>
      <c r="N31">
        <f t="shared" si="12"/>
        <v>0.7694382742318957</v>
      </c>
      <c r="O31">
        <f t="shared" si="14"/>
        <v>0.7920271943939167</v>
      </c>
      <c r="P31">
        <f t="shared" si="15"/>
        <v>2.70805020110221</v>
      </c>
      <c r="Q31">
        <f t="shared" si="16"/>
        <v>-0.2620945443437697</v>
      </c>
      <c r="S31">
        <f t="shared" si="17"/>
        <v>2.70805020110221</v>
      </c>
      <c r="T31">
        <f t="shared" si="18"/>
        <v>0.7920271943939167</v>
      </c>
    </row>
    <row r="32" spans="4:20" ht="12.75">
      <c r="D32">
        <f t="shared" si="19"/>
        <v>20</v>
      </c>
      <c r="E32">
        <f t="shared" si="8"/>
        <v>0.045165935328163404</v>
      </c>
      <c r="F32">
        <f t="shared" si="20"/>
        <v>20</v>
      </c>
      <c r="H32">
        <f t="shared" si="9"/>
        <v>0.2119153825676524</v>
      </c>
      <c r="I32">
        <f t="shared" si="10"/>
        <v>0.0016019523354714167</v>
      </c>
      <c r="J32">
        <f t="shared" si="11"/>
        <v>0.5089767925744633</v>
      </c>
      <c r="L32">
        <f t="shared" si="13"/>
        <v>0.996862477430873</v>
      </c>
      <c r="N32">
        <f t="shared" si="12"/>
        <v>0.7690169119324255</v>
      </c>
      <c r="O32">
        <f t="shared" si="14"/>
        <v>0.7794494791499851</v>
      </c>
      <c r="P32">
        <f t="shared" si="15"/>
        <v>2.995732273553991</v>
      </c>
      <c r="Q32">
        <f t="shared" si="16"/>
        <v>-0.2626423176085299</v>
      </c>
      <c r="S32">
        <f t="shared" si="17"/>
        <v>2.995732273553991</v>
      </c>
      <c r="T32">
        <f t="shared" si="18"/>
        <v>0.7794494791499851</v>
      </c>
    </row>
    <row r="33" spans="4:20" ht="12.75">
      <c r="D33">
        <f t="shared" si="19"/>
        <v>25</v>
      </c>
      <c r="E33">
        <f t="shared" si="8"/>
        <v>0.020821583764199812</v>
      </c>
      <c r="F33">
        <f t="shared" si="20"/>
        <v>25</v>
      </c>
      <c r="H33">
        <f t="shared" si="9"/>
        <v>0.2119153825676524</v>
      </c>
      <c r="I33">
        <f t="shared" si="10"/>
        <v>0.0020024404193392706</v>
      </c>
      <c r="J33">
        <f t="shared" si="11"/>
        <v>0.5089767925744633</v>
      </c>
      <c r="L33">
        <f t="shared" si="13"/>
        <v>0.9960811706424798</v>
      </c>
      <c r="N33">
        <f t="shared" si="12"/>
        <v>0.7685968654739583</v>
      </c>
      <c r="O33">
        <f t="shared" si="14"/>
        <v>0.7734150452227907</v>
      </c>
      <c r="P33">
        <f t="shared" si="15"/>
        <v>3.2188758248682006</v>
      </c>
      <c r="Q33">
        <f t="shared" si="16"/>
        <v>-0.2631886790877106</v>
      </c>
      <c r="S33">
        <f t="shared" si="17"/>
        <v>3.2188758248682006</v>
      </c>
      <c r="T33">
        <f t="shared" si="18"/>
        <v>0.7734150452227907</v>
      </c>
    </row>
    <row r="34" spans="4:20" ht="12.75">
      <c r="D34">
        <f t="shared" si="19"/>
        <v>30</v>
      </c>
      <c r="E34">
        <f t="shared" si="8"/>
        <v>0.009598790488885432</v>
      </c>
      <c r="F34">
        <f t="shared" si="20"/>
        <v>30</v>
      </c>
      <c r="H34">
        <f t="shared" si="9"/>
        <v>0.2119153825676524</v>
      </c>
      <c r="I34">
        <f t="shared" si="10"/>
        <v>0.0024029285032071248</v>
      </c>
      <c r="J34">
        <f t="shared" si="11"/>
        <v>0.5089767925744633</v>
      </c>
      <c r="L34">
        <f t="shared" si="13"/>
        <v>0.9953010876181339</v>
      </c>
      <c r="N34">
        <f t="shared" si="12"/>
        <v>0.7681781287023903</v>
      </c>
      <c r="O34">
        <f t="shared" si="14"/>
        <v>0.7704033382757175</v>
      </c>
      <c r="P34">
        <f t="shared" si="15"/>
        <v>3.4011973816621555</v>
      </c>
      <c r="Q34">
        <f t="shared" si="16"/>
        <v>-0.26373363431344987</v>
      </c>
      <c r="S34">
        <f t="shared" si="17"/>
        <v>3.4011973816621555</v>
      </c>
      <c r="T34">
        <f t="shared" si="18"/>
        <v>0.7704033382757175</v>
      </c>
    </row>
    <row r="35" spans="4:20" ht="12.75">
      <c r="D35">
        <f t="shared" si="19"/>
        <v>35</v>
      </c>
      <c r="E35">
        <f t="shared" si="8"/>
        <v>0.004425061027679141</v>
      </c>
      <c r="F35">
        <f t="shared" si="20"/>
        <v>35</v>
      </c>
      <c r="H35">
        <f t="shared" si="9"/>
        <v>0.2119153825676524</v>
      </c>
      <c r="I35">
        <f t="shared" si="10"/>
        <v>0.002803416587074979</v>
      </c>
      <c r="J35">
        <f t="shared" si="11"/>
        <v>0.5089767925744633</v>
      </c>
      <c r="L35">
        <f t="shared" si="13"/>
        <v>0.9945222254849052</v>
      </c>
      <c r="N35">
        <f t="shared" si="12"/>
        <v>0.767760695501934</v>
      </c>
      <c r="O35">
        <f t="shared" si="14"/>
        <v>0.7687883685973638</v>
      </c>
      <c r="P35">
        <f t="shared" si="15"/>
        <v>3.5553480614894135</v>
      </c>
      <c r="Q35">
        <f t="shared" si="16"/>
        <v>-0.26427718878860956</v>
      </c>
      <c r="S35">
        <f t="shared" si="17"/>
        <v>3.5553480614894135</v>
      </c>
      <c r="T35">
        <f t="shared" si="18"/>
        <v>0.7687883685973638</v>
      </c>
    </row>
    <row r="36" spans="4:20" ht="12.75">
      <c r="D36">
        <f t="shared" si="19"/>
        <v>40</v>
      </c>
      <c r="E36">
        <f t="shared" si="8"/>
        <v>0.002039961714067839</v>
      </c>
      <c r="F36">
        <f t="shared" si="20"/>
        <v>40</v>
      </c>
      <c r="H36">
        <f t="shared" si="9"/>
        <v>0.2119153825676524</v>
      </c>
      <c r="I36">
        <f t="shared" si="10"/>
        <v>0.0032039046709428334</v>
      </c>
      <c r="J36">
        <f t="shared" si="11"/>
        <v>0.5089767925744633</v>
      </c>
      <c r="L36">
        <f t="shared" si="13"/>
        <v>0.9937445813788495</v>
      </c>
      <c r="N36">
        <f t="shared" si="12"/>
        <v>0.7673445597948214</v>
      </c>
      <c r="O36">
        <f t="shared" si="14"/>
        <v>0.7678191679854096</v>
      </c>
      <c r="P36">
        <f t="shared" si="15"/>
        <v>3.6888794541139363</v>
      </c>
      <c r="Q36">
        <f t="shared" si="16"/>
        <v>-0.2648193479869706</v>
      </c>
      <c r="S36">
        <f t="shared" si="17"/>
        <v>3.6888794541139363</v>
      </c>
      <c r="T36">
        <f t="shared" si="18"/>
        <v>0.7678191679854096</v>
      </c>
    </row>
    <row r="37" spans="4:20" ht="12.75">
      <c r="D37">
        <f t="shared" si="19"/>
        <v>60</v>
      </c>
      <c r="E37">
        <f t="shared" si="8"/>
        <v>9.213677884951743E-05</v>
      </c>
      <c r="F37">
        <f>F36+20</f>
        <v>60</v>
      </c>
      <c r="H37">
        <f t="shared" si="9"/>
        <v>0.2119153825676524</v>
      </c>
      <c r="I37">
        <f t="shared" si="10"/>
        <v>0.0048058570064142495</v>
      </c>
      <c r="J37">
        <f t="shared" si="11"/>
        <v>0.5089767925744633</v>
      </c>
      <c r="L37">
        <f t="shared" si="13"/>
        <v>0.9906461282600052</v>
      </c>
      <c r="N37">
        <f t="shared" si="12"/>
        <v>0.7656928716586642</v>
      </c>
      <c r="O37">
        <f t="shared" si="14"/>
        <v>0.765714459962731</v>
      </c>
      <c r="P37">
        <f t="shared" si="15"/>
        <v>4.0943445622221</v>
      </c>
      <c r="Q37">
        <f t="shared" si="16"/>
        <v>-0.26697414048107804</v>
      </c>
      <c r="S37">
        <f t="shared" si="17"/>
        <v>4.0943445622221</v>
      </c>
      <c r="T37">
        <f t="shared" si="18"/>
        <v>0.765714459962731</v>
      </c>
    </row>
    <row r="38" spans="4:20" ht="12.75">
      <c r="D38">
        <f t="shared" si="19"/>
        <v>120</v>
      </c>
      <c r="E38">
        <f t="shared" si="8"/>
        <v>8.489186016764882E-09</v>
      </c>
      <c r="F38">
        <f>F37+60</f>
        <v>120</v>
      </c>
      <c r="H38">
        <f t="shared" si="9"/>
        <v>0.2119153825676524</v>
      </c>
      <c r="I38">
        <f t="shared" si="10"/>
        <v>0.009611714012828499</v>
      </c>
      <c r="J38">
        <f t="shared" si="11"/>
        <v>0.5089767925744633</v>
      </c>
      <c r="L38">
        <f t="shared" si="13"/>
        <v>0.9814656246894462</v>
      </c>
      <c r="N38">
        <f t="shared" si="12"/>
        <v>0.7608580310091682</v>
      </c>
      <c r="O38">
        <f t="shared" si="14"/>
        <v>0.7608580330392888</v>
      </c>
      <c r="P38">
        <f t="shared" si="15"/>
        <v>4.787491742782046</v>
      </c>
      <c r="Q38">
        <f t="shared" si="16"/>
        <v>-0.27330849435967713</v>
      </c>
      <c r="S38">
        <f t="shared" si="17"/>
        <v>4.787491742782046</v>
      </c>
      <c r="T38">
        <f t="shared" si="18"/>
        <v>0.7608580330392888</v>
      </c>
    </row>
    <row r="39" spans="4:20" ht="12.75">
      <c r="D39">
        <f t="shared" si="19"/>
        <v>180</v>
      </c>
      <c r="E39">
        <f t="shared" si="8"/>
        <v>7.821662546390817E-13</v>
      </c>
      <c r="F39">
        <f aca="true" t="shared" si="21" ref="F39:F102">F38+60</f>
        <v>180</v>
      </c>
      <c r="H39">
        <f t="shared" si="9"/>
        <v>0.2119153825676524</v>
      </c>
      <c r="I39">
        <f t="shared" si="10"/>
        <v>0.014417571019242749</v>
      </c>
      <c r="J39">
        <f t="shared" si="11"/>
        <v>0.5089767925744633</v>
      </c>
      <c r="L39">
        <f t="shared" si="13"/>
        <v>0.9724537136390817</v>
      </c>
      <c r="N39">
        <f t="shared" si="12"/>
        <v>0.7561960058091992</v>
      </c>
      <c r="O39">
        <f t="shared" si="14"/>
        <v>0.75619600580939</v>
      </c>
      <c r="P39">
        <f t="shared" si="15"/>
        <v>5.19295685089021</v>
      </c>
      <c r="Q39">
        <f t="shared" si="16"/>
        <v>-0.27945466946308467</v>
      </c>
      <c r="S39">
        <f t="shared" si="17"/>
        <v>5.19295685089021</v>
      </c>
      <c r="T39">
        <f t="shared" si="18"/>
        <v>0.75619600580939</v>
      </c>
    </row>
    <row r="40" spans="4:20" ht="12.75">
      <c r="D40">
        <f t="shared" si="19"/>
        <v>240</v>
      </c>
      <c r="E40">
        <f t="shared" si="8"/>
        <v>7.20662792272364E-17</v>
      </c>
      <c r="F40">
        <f t="shared" si="21"/>
        <v>240</v>
      </c>
      <c r="H40">
        <f t="shared" si="9"/>
        <v>0.2119153825676524</v>
      </c>
      <c r="I40">
        <f t="shared" si="10"/>
        <v>0.019223428025656998</v>
      </c>
      <c r="J40">
        <f t="shared" si="11"/>
        <v>0.5089767925744633</v>
      </c>
      <c r="L40">
        <f t="shared" si="13"/>
        <v>0.9636057932656368</v>
      </c>
      <c r="N40">
        <f t="shared" si="12"/>
        <v>0.7516976931308035</v>
      </c>
      <c r="O40">
        <f t="shared" si="14"/>
        <v>0.7516976931308035</v>
      </c>
      <c r="P40">
        <f t="shared" si="15"/>
        <v>5.480638923341991</v>
      </c>
      <c r="Q40">
        <f t="shared" si="16"/>
        <v>-0.28542103967291405</v>
      </c>
      <c r="S40">
        <f t="shared" si="17"/>
        <v>5.480638923341991</v>
      </c>
      <c r="T40">
        <f t="shared" si="18"/>
        <v>0.7516976931308035</v>
      </c>
    </row>
    <row r="41" spans="4:20" ht="12.75">
      <c r="D41">
        <f t="shared" si="19"/>
        <v>300</v>
      </c>
      <c r="E41">
        <f t="shared" si="8"/>
        <v>6.639954831667429E-21</v>
      </c>
      <c r="F41">
        <f t="shared" si="21"/>
        <v>300</v>
      </c>
      <c r="H41">
        <f t="shared" si="9"/>
        <v>0.2119153825676524</v>
      </c>
      <c r="I41">
        <f t="shared" si="10"/>
        <v>0.024029285032071246</v>
      </c>
      <c r="J41">
        <f t="shared" si="11"/>
        <v>0.5089767925744633</v>
      </c>
      <c r="L41">
        <f t="shared" si="13"/>
        <v>0.9549174276961816</v>
      </c>
      <c r="N41">
        <f t="shared" si="12"/>
        <v>0.747354618334614</v>
      </c>
      <c r="O41">
        <f t="shared" si="14"/>
        <v>0.747354618334614</v>
      </c>
      <c r="P41">
        <f t="shared" si="15"/>
        <v>5.703782474656201</v>
      </c>
      <c r="Q41">
        <f t="shared" si="16"/>
        <v>-0.29121548315528534</v>
      </c>
      <c r="S41">
        <f t="shared" si="17"/>
        <v>5.703782474656201</v>
      </c>
      <c r="T41">
        <f t="shared" si="18"/>
        <v>0.747354618334614</v>
      </c>
    </row>
    <row r="42" spans="5:20" ht="12.75">
      <c r="E42">
        <f t="shared" si="8"/>
        <v>6.117840498961288E-25</v>
      </c>
      <c r="F42">
        <f t="shared" si="21"/>
        <v>360</v>
      </c>
      <c r="H42">
        <f t="shared" si="9"/>
        <v>0.2119153825676524</v>
      </c>
      <c r="I42">
        <f t="shared" si="10"/>
        <v>0.028835142038485497</v>
      </c>
      <c r="J42">
        <f t="shared" si="11"/>
        <v>0.5089767925744633</v>
      </c>
      <c r="L42">
        <f t="shared" si="13"/>
        <v>0.9463843396126241</v>
      </c>
      <c r="N42">
        <f t="shared" si="12"/>
        <v>0.7431588817833299</v>
      </c>
      <c r="O42">
        <f t="shared" si="14"/>
        <v>0.7431588817833299</v>
      </c>
      <c r="P42">
        <f t="shared" si="15"/>
        <v>5.886104031450156</v>
      </c>
      <c r="Q42">
        <f t="shared" si="16"/>
        <v>-0.2968454189235248</v>
      </c>
      <c r="S42">
        <f t="shared" si="17"/>
        <v>5.886104031450156</v>
      </c>
      <c r="T42">
        <f t="shared" si="18"/>
        <v>0.7431588817833299</v>
      </c>
    </row>
    <row r="43" spans="5:20" ht="12.75">
      <c r="E43">
        <f t="shared" si="8"/>
        <v>5.636781170894195E-29</v>
      </c>
      <c r="F43">
        <f t="shared" si="21"/>
        <v>420</v>
      </c>
      <c r="H43">
        <f t="shared" si="9"/>
        <v>0.2119153825676524</v>
      </c>
      <c r="I43">
        <f t="shared" si="10"/>
        <v>0.03364099904489974</v>
      </c>
      <c r="J43">
        <f t="shared" si="11"/>
        <v>0.5089767925744633</v>
      </c>
      <c r="L43">
        <f t="shared" si="13"/>
        <v>0.9380024032302681</v>
      </c>
      <c r="N43">
        <f t="shared" si="12"/>
        <v>0.7391031108879542</v>
      </c>
      <c r="O43">
        <f t="shared" si="14"/>
        <v>0.7391031108879542</v>
      </c>
      <c r="P43">
        <f t="shared" si="15"/>
        <v>6.040254711277414</v>
      </c>
      <c r="Q43">
        <f t="shared" si="16"/>
        <v>-0.3023178401784326</v>
      </c>
      <c r="S43">
        <f t="shared" si="17"/>
        <v>6.040254711277414</v>
      </c>
      <c r="T43">
        <f t="shared" si="18"/>
        <v>0.7391031108879542</v>
      </c>
    </row>
    <row r="44" spans="5:20" ht="12.75">
      <c r="E44">
        <f t="shared" si="8"/>
        <v>5.193548601658005E-33</v>
      </c>
      <c r="F44">
        <f t="shared" si="21"/>
        <v>480</v>
      </c>
      <c r="H44">
        <f t="shared" si="9"/>
        <v>0.2119153825676524</v>
      </c>
      <c r="I44">
        <f t="shared" si="10"/>
        <v>0.038446856051313996</v>
      </c>
      <c r="J44">
        <f t="shared" si="11"/>
        <v>0.5089767925744633</v>
      </c>
      <c r="L44">
        <f t="shared" si="13"/>
        <v>0.9297676376462198</v>
      </c>
      <c r="N44">
        <f t="shared" si="12"/>
        <v>0.7351804168743696</v>
      </c>
      <c r="O44">
        <f t="shared" si="14"/>
        <v>0.7351804168743696</v>
      </c>
      <c r="P44">
        <f t="shared" si="15"/>
        <v>6.173786103901937</v>
      </c>
      <c r="Q44">
        <f t="shared" si="16"/>
        <v>-0.3076393447557408</v>
      </c>
      <c r="S44">
        <f t="shared" si="17"/>
        <v>6.173786103901937</v>
      </c>
      <c r="T44">
        <f t="shared" si="18"/>
        <v>0.7351804168743696</v>
      </c>
    </row>
    <row r="45" spans="5:20" ht="12.75">
      <c r="E45">
        <f t="shared" si="8"/>
        <v>4.785168389551824E-37</v>
      </c>
      <c r="F45">
        <f t="shared" si="21"/>
        <v>540</v>
      </c>
      <c r="H45">
        <f t="shared" si="9"/>
        <v>0.2119153825676524</v>
      </c>
      <c r="I45">
        <f t="shared" si="10"/>
        <v>0.043252713057728244</v>
      </c>
      <c r="J45">
        <f t="shared" si="11"/>
        <v>0.5089767925744633</v>
      </c>
      <c r="L45">
        <f t="shared" si="13"/>
        <v>0.9216762005351151</v>
      </c>
      <c r="N45">
        <f t="shared" si="12"/>
        <v>0.7313843557369146</v>
      </c>
      <c r="O45">
        <f t="shared" si="14"/>
        <v>0.7313843557369146</v>
      </c>
      <c r="P45">
        <f t="shared" si="15"/>
        <v>6.29156913955832</v>
      </c>
      <c r="Q45">
        <f t="shared" si="16"/>
        <v>-0.31281616297207776</v>
      </c>
      <c r="S45">
        <f t="shared" si="17"/>
        <v>6.29156913955832</v>
      </c>
      <c r="T45">
        <f t="shared" si="18"/>
        <v>0.7313843557369146</v>
      </c>
    </row>
    <row r="46" spans="5:20" ht="12.75">
      <c r="E46">
        <f t="shared" si="8"/>
        <v>4.4089000166583635E-41</v>
      </c>
      <c r="F46">
        <f t="shared" si="21"/>
        <v>600</v>
      </c>
      <c r="H46">
        <f t="shared" si="9"/>
        <v>0.2119153825676524</v>
      </c>
      <c r="I46">
        <f t="shared" si="10"/>
        <v>0.04805857006414249</v>
      </c>
      <c r="J46">
        <f t="shared" si="11"/>
        <v>0.5089767925744633</v>
      </c>
      <c r="L46">
        <f t="shared" si="13"/>
        <v>0.9137243821711872</v>
      </c>
      <c r="N46">
        <f t="shared" si="12"/>
        <v>0.7277088929133959</v>
      </c>
      <c r="O46">
        <f t="shared" si="14"/>
        <v>0.7277088929133959</v>
      </c>
      <c r="P46">
        <f t="shared" si="15"/>
        <v>6.396929655216146</v>
      </c>
      <c r="Q46">
        <f t="shared" si="16"/>
        <v>-0.31785418312743613</v>
      </c>
      <c r="S46">
        <f t="shared" si="17"/>
        <v>6.396929655216146</v>
      </c>
      <c r="T46">
        <f t="shared" si="18"/>
        <v>0.7277088929133959</v>
      </c>
    </row>
    <row r="47" spans="5:20" ht="12.75">
      <c r="E47">
        <f t="shared" si="8"/>
        <v>4.062218458044839E-45</v>
      </c>
      <c r="F47">
        <f t="shared" si="21"/>
        <v>660</v>
      </c>
      <c r="H47">
        <f t="shared" si="9"/>
        <v>0.2119153825676524</v>
      </c>
      <c r="I47">
        <f t="shared" si="10"/>
        <v>0.052864427070556747</v>
      </c>
      <c r="J47">
        <f t="shared" si="11"/>
        <v>0.5089767925744633</v>
      </c>
      <c r="L47">
        <f t="shared" si="13"/>
        <v>0.9059085997571391</v>
      </c>
      <c r="N47">
        <f t="shared" si="12"/>
        <v>0.7241483712742087</v>
      </c>
      <c r="O47">
        <f t="shared" si="14"/>
        <v>0.7241483712742087</v>
      </c>
      <c r="P47">
        <f t="shared" si="15"/>
        <v>6.492239835020471</v>
      </c>
      <c r="Q47">
        <f t="shared" si="16"/>
        <v>-0.32275897489307454</v>
      </c>
      <c r="S47">
        <f t="shared" si="17"/>
        <v>6.492239835020471</v>
      </c>
      <c r="T47">
        <f t="shared" si="18"/>
        <v>0.7241483712742087</v>
      </c>
    </row>
    <row r="48" spans="5:20" ht="12.75">
      <c r="E48">
        <f t="shared" si="8"/>
        <v>3.7427972370730904E-49</v>
      </c>
      <c r="F48">
        <f t="shared" si="21"/>
        <v>720</v>
      </c>
      <c r="H48">
        <f t="shared" si="9"/>
        <v>0.2119153825676524</v>
      </c>
      <c r="I48">
        <f t="shared" si="10"/>
        <v>0.057670284076970994</v>
      </c>
      <c r="J48">
        <f t="shared" si="11"/>
        <v>0.5089767925744633</v>
      </c>
      <c r="L48">
        <f t="shared" si="13"/>
        <v>0.8982253920416039</v>
      </c>
      <c r="N48">
        <f t="shared" si="12"/>
        <v>0.7206974820684122</v>
      </c>
      <c r="O48">
        <f t="shared" si="14"/>
        <v>0.7206974820684122</v>
      </c>
      <c r="P48">
        <f t="shared" si="15"/>
        <v>6.579251212010101</v>
      </c>
      <c r="Q48">
        <f t="shared" si="16"/>
        <v>-0.3275358107883676</v>
      </c>
      <c r="S48">
        <f t="shared" si="17"/>
        <v>6.579251212010101</v>
      </c>
      <c r="T48">
        <f t="shared" si="18"/>
        <v>0.7206974820684122</v>
      </c>
    </row>
    <row r="49" spans="5:20" ht="12.75">
      <c r="E49">
        <f t="shared" si="8"/>
        <v>3.4484928131078694E-53</v>
      </c>
      <c r="F49">
        <f t="shared" si="21"/>
        <v>780</v>
      </c>
      <c r="H49">
        <f t="shared" si="9"/>
        <v>0.2119153825676524</v>
      </c>
      <c r="I49">
        <f t="shared" si="10"/>
        <v>0.06247614108338525</v>
      </c>
      <c r="J49">
        <f t="shared" si="11"/>
        <v>0.5089767925744633</v>
      </c>
      <c r="L49">
        <f t="shared" si="13"/>
        <v>0.8906714142082045</v>
      </c>
      <c r="N49">
        <f t="shared" si="12"/>
        <v>0.7173512385129186</v>
      </c>
      <c r="O49">
        <f t="shared" si="14"/>
        <v>0.7173512385129186</v>
      </c>
      <c r="P49">
        <f t="shared" si="15"/>
        <v>6.659293919683638</v>
      </c>
      <c r="Q49">
        <f t="shared" si="16"/>
        <v>-0.3321896859278762</v>
      </c>
      <c r="S49">
        <f t="shared" si="17"/>
        <v>6.659293919683638</v>
      </c>
      <c r="T49">
        <f t="shared" si="18"/>
        <v>0.7173512385129186</v>
      </c>
    </row>
    <row r="50" spans="5:20" ht="12.75">
      <c r="E50">
        <f t="shared" si="8"/>
        <v>3.1773301968547335E-57</v>
      </c>
      <c r="F50">
        <f t="shared" si="21"/>
        <v>840</v>
      </c>
      <c r="H50">
        <f t="shared" si="9"/>
        <v>0.2119153825676524</v>
      </c>
      <c r="I50">
        <f t="shared" si="10"/>
        <v>0.06728199808979948</v>
      </c>
      <c r="J50">
        <f t="shared" si="11"/>
        <v>0.5089767925744633</v>
      </c>
      <c r="L50">
        <f t="shared" si="13"/>
        <v>0.883243433020358</v>
      </c>
      <c r="N50">
        <f t="shared" si="12"/>
        <v>0.7141049517484619</v>
      </c>
      <c r="O50">
        <f t="shared" si="14"/>
        <v>0.7141049517484619</v>
      </c>
      <c r="P50">
        <f t="shared" si="15"/>
        <v>6.733401891837359</v>
      </c>
      <c r="Q50">
        <f t="shared" si="16"/>
        <v>-0.3367253362003627</v>
      </c>
      <c r="S50">
        <f t="shared" si="17"/>
        <v>6.733401891837359</v>
      </c>
      <c r="T50">
        <f t="shared" si="18"/>
        <v>0.7141049517484619</v>
      </c>
    </row>
    <row r="51" spans="5:20" ht="12.75">
      <c r="E51">
        <f t="shared" si="8"/>
        <v>2.9274896967949308E-61</v>
      </c>
      <c r="F51">
        <f t="shared" si="21"/>
        <v>900</v>
      </c>
      <c r="H51">
        <f t="shared" si="9"/>
        <v>0.2119153825676524</v>
      </c>
      <c r="I51">
        <f t="shared" si="10"/>
        <v>0.07208785509621374</v>
      </c>
      <c r="J51">
        <f t="shared" si="11"/>
        <v>0.5089767925744633</v>
      </c>
      <c r="L51">
        <f t="shared" si="13"/>
        <v>0.8759383222070153</v>
      </c>
      <c r="N51">
        <f t="shared" si="12"/>
        <v>0.7109542089185426</v>
      </c>
      <c r="O51">
        <f t="shared" si="14"/>
        <v>0.7109542089185426</v>
      </c>
      <c r="P51">
        <f t="shared" si="15"/>
        <v>6.802394763324311</v>
      </c>
      <c r="Q51">
        <f t="shared" si="16"/>
        <v>-0.34114725502429694</v>
      </c>
      <c r="S51">
        <f t="shared" si="17"/>
        <v>6.802394763324311</v>
      </c>
      <c r="T51">
        <f t="shared" si="18"/>
        <v>0.7109542089185426</v>
      </c>
    </row>
    <row r="52" spans="5:20" ht="12.75">
      <c r="E52">
        <f t="shared" si="8"/>
        <v>2.6972947077783826E-65</v>
      </c>
      <c r="F52">
        <f t="shared" si="21"/>
        <v>960</v>
      </c>
      <c r="H52">
        <f t="shared" si="9"/>
        <v>0.2119153825676524</v>
      </c>
      <c r="I52">
        <f t="shared" si="10"/>
        <v>0.07689371210262799</v>
      </c>
      <c r="J52">
        <f t="shared" si="11"/>
        <v>0.5089767925744633</v>
      </c>
      <c r="L52">
        <f t="shared" si="13"/>
        <v>0.8687530580755064</v>
      </c>
      <c r="N52">
        <f t="shared" si="12"/>
        <v>0.7078948531558258</v>
      </c>
      <c r="O52">
        <f t="shared" si="14"/>
        <v>0.7078948531558258</v>
      </c>
      <c r="P52">
        <f t="shared" si="15"/>
        <v>6.866933284461882</v>
      </c>
      <c r="Q52">
        <f t="shared" si="16"/>
        <v>-0.34545970880926086</v>
      </c>
      <c r="S52">
        <f t="shared" si="17"/>
        <v>6.866933284461882</v>
      </c>
      <c r="T52">
        <f t="shared" si="18"/>
        <v>0.7078948531558258</v>
      </c>
    </row>
    <row r="53" spans="5:20" ht="12.75">
      <c r="E53">
        <f t="shared" si="8"/>
        <v>2.4852004598254616E-69</v>
      </c>
      <c r="F53">
        <f t="shared" si="21"/>
        <v>1020</v>
      </c>
      <c r="H53">
        <f t="shared" si="9"/>
        <v>0.2119153825676524</v>
      </c>
      <c r="I53">
        <f t="shared" si="10"/>
        <v>0.08169956910904223</v>
      </c>
      <c r="J53">
        <f t="shared" si="11"/>
        <v>0.5089767925744633</v>
      </c>
      <c r="L53">
        <f t="shared" si="13"/>
        <v>0.8616847153385525</v>
      </c>
      <c r="N53">
        <f t="shared" si="12"/>
        <v>0.7049229652851261</v>
      </c>
      <c r="O53">
        <f t="shared" si="14"/>
        <v>0.7049229652851261</v>
      </c>
      <c r="P53">
        <f t="shared" si="15"/>
        <v>6.927557906278317</v>
      </c>
      <c r="Q53">
        <f t="shared" si="16"/>
        <v>-0.34966675123928326</v>
      </c>
      <c r="S53">
        <f t="shared" si="17"/>
        <v>6.927557906278317</v>
      </c>
      <c r="T53">
        <f t="shared" si="18"/>
        <v>0.7049229652851261</v>
      </c>
    </row>
    <row r="54" spans="5:20" ht="12.75">
      <c r="E54">
        <f t="shared" si="8"/>
        <v>2.2897836516366E-73</v>
      </c>
      <c r="F54">
        <f t="shared" si="21"/>
        <v>1080</v>
      </c>
      <c r="H54">
        <f t="shared" si="9"/>
        <v>0.2119153825676524</v>
      </c>
      <c r="I54">
        <f t="shared" si="10"/>
        <v>0.08650542611545649</v>
      </c>
      <c r="J54">
        <f t="shared" si="11"/>
        <v>0.5089767925744633</v>
      </c>
      <c r="L54">
        <f t="shared" si="13"/>
        <v>0.8547304631433474</v>
      </c>
      <c r="N54">
        <f t="shared" si="12"/>
        <v>0.7020348470736247</v>
      </c>
      <c r="O54">
        <f t="shared" si="14"/>
        <v>0.7020348470736247</v>
      </c>
      <c r="P54">
        <f t="shared" si="15"/>
        <v>6.984716320118266</v>
      </c>
      <c r="Q54">
        <f t="shared" si="16"/>
        <v>-0.3537722364823172</v>
      </c>
      <c r="S54">
        <f t="shared" si="17"/>
        <v>6.984716320118266</v>
      </c>
      <c r="T54">
        <f t="shared" si="18"/>
        <v>0.7020348470736247</v>
      </c>
    </row>
    <row r="55" spans="5:20" ht="12.75">
      <c r="E55">
        <f t="shared" si="8"/>
        <v>2.1097328992408413E-77</v>
      </c>
      <c r="F55">
        <f t="shared" si="21"/>
        <v>1140</v>
      </c>
      <c r="H55">
        <f t="shared" si="9"/>
        <v>0.2119153825676524</v>
      </c>
      <c r="I55">
        <f t="shared" si="10"/>
        <v>0.09131128312187074</v>
      </c>
      <c r="J55">
        <f t="shared" si="11"/>
        <v>0.5089767925744633</v>
      </c>
      <c r="L55">
        <f t="shared" si="13"/>
        <v>0.8478875612913855</v>
      </c>
      <c r="N55">
        <f t="shared" si="12"/>
        <v>0.6992270058777978</v>
      </c>
      <c r="O55">
        <f t="shared" si="14"/>
        <v>0.6992270058777978</v>
      </c>
      <c r="P55">
        <f t="shared" si="15"/>
        <v>7.038783541388542</v>
      </c>
      <c r="Q55">
        <f t="shared" si="16"/>
        <v>-0.35777983141959535</v>
      </c>
      <c r="S55">
        <f t="shared" si="17"/>
        <v>7.038783541388542</v>
      </c>
      <c r="T55">
        <f t="shared" si="18"/>
        <v>0.6992270058777978</v>
      </c>
    </row>
    <row r="56" spans="5:20" ht="12.75">
      <c r="E56">
        <f t="shared" si="8"/>
        <v>1.9438399356890117E-81</v>
      </c>
      <c r="F56">
        <f t="shared" si="21"/>
        <v>1200</v>
      </c>
      <c r="H56">
        <f t="shared" si="9"/>
        <v>0.2119153825676524</v>
      </c>
      <c r="I56">
        <f t="shared" si="10"/>
        <v>0.09611714012828498</v>
      </c>
      <c r="J56">
        <f t="shared" si="11"/>
        <v>0.5089767925744633</v>
      </c>
      <c r="L56">
        <f t="shared" si="13"/>
        <v>0.8411533566384272</v>
      </c>
      <c r="N56">
        <f t="shared" si="12"/>
        <v>0.6964961405530414</v>
      </c>
      <c r="O56">
        <f t="shared" si="14"/>
        <v>0.6964961405530414</v>
      </c>
      <c r="P56">
        <f t="shared" si="15"/>
        <v>7.090076835776092</v>
      </c>
      <c r="Q56">
        <f t="shared" si="16"/>
        <v>-0.36169302697929256</v>
      </c>
      <c r="S56">
        <f t="shared" si="17"/>
        <v>7.090076835776092</v>
      </c>
      <c r="T56">
        <f t="shared" si="18"/>
        <v>0.6964961405530414</v>
      </c>
    </row>
    <row r="57" spans="5:20" ht="12.75">
      <c r="E57">
        <f t="shared" si="8"/>
        <v>1.7909915027344056E-85</v>
      </c>
      <c r="F57">
        <f t="shared" si="21"/>
        <v>1260</v>
      </c>
      <c r="H57">
        <f t="shared" si="9"/>
        <v>0.2119153825676524</v>
      </c>
      <c r="I57">
        <f t="shared" si="10"/>
        <v>0.10092299713469924</v>
      </c>
      <c r="J57">
        <f t="shared" si="11"/>
        <v>0.5089767925744633</v>
      </c>
      <c r="L57">
        <f t="shared" si="13"/>
        <v>0.8345252796646717</v>
      </c>
      <c r="N57">
        <f t="shared" si="12"/>
        <v>0.6938391285064717</v>
      </c>
      <c r="O57">
        <f t="shared" si="14"/>
        <v>0.6938391285064717</v>
      </c>
      <c r="P57">
        <f t="shared" si="15"/>
        <v>7.138866999945524</v>
      </c>
      <c r="Q57">
        <f t="shared" si="16"/>
        <v>-0.36551514865066703</v>
      </c>
      <c r="S57">
        <f t="shared" si="17"/>
        <v>7.138866999945524</v>
      </c>
      <c r="T57">
        <f t="shared" si="18"/>
        <v>0.6938391285064717</v>
      </c>
    </row>
    <row r="58" spans="5:20" ht="12.75">
      <c r="E58">
        <f aca="true" t="shared" si="22" ref="E58:E89">EXP(F58*stm*-1)</f>
        <v>1.650161880088019E-89</v>
      </c>
      <c r="F58">
        <f t="shared" si="21"/>
        <v>1320</v>
      </c>
      <c r="H58">
        <f aca="true" t="shared" si="23" ref="H58:H89">1-NORMDIST(crit,0,1,TRUE)</f>
        <v>0.2119153825676524</v>
      </c>
      <c r="I58">
        <f aca="true" t="shared" si="24" ref="I58:I89">H58*F58*kk</f>
        <v>0.10572885414111349</v>
      </c>
      <c r="J58">
        <f aca="true" t="shared" si="25" ref="J58:J89">(1-NORMDIST(crit,ms,sdsig,TRUE))</f>
        <v>0.5089767925744633</v>
      </c>
      <c r="L58">
        <f t="shared" si="13"/>
        <v>0.828000841205817</v>
      </c>
      <c r="N58">
        <f aca="true" t="shared" si="26" ref="N58:N89">pll*(J58+I58)/(J58+2*I58)+(1-pll)*0.5</f>
        <v>0.6912530137861401</v>
      </c>
      <c r="O58">
        <f t="shared" si="14"/>
        <v>0.6912530137861401</v>
      </c>
      <c r="P58">
        <f t="shared" si="15"/>
        <v>7.1853870155804165</v>
      </c>
      <c r="Q58">
        <f t="shared" si="16"/>
        <v>-0.36924936624748006</v>
      </c>
      <c r="S58">
        <f t="shared" si="17"/>
        <v>7.1853870155804165</v>
      </c>
      <c r="T58">
        <f t="shared" si="18"/>
        <v>0.6912530137861401</v>
      </c>
    </row>
    <row r="59" spans="5:20" ht="12.75">
      <c r="E59">
        <f t="shared" si="22"/>
        <v>1.5204060021157531E-93</v>
      </c>
      <c r="F59">
        <f t="shared" si="21"/>
        <v>1380</v>
      </c>
      <c r="H59">
        <f t="shared" si="23"/>
        <v>0.2119153825676524</v>
      </c>
      <c r="I59">
        <f t="shared" si="24"/>
        <v>0.11053471114752775</v>
      </c>
      <c r="J59">
        <f t="shared" si="25"/>
        <v>0.5089767925744633</v>
      </c>
      <c r="L59">
        <f t="shared" si="13"/>
        <v>0.8215776293362733</v>
      </c>
      <c r="N59">
        <f t="shared" si="26"/>
        <v>0.6887349961111462</v>
      </c>
      <c r="O59">
        <f t="shared" si="14"/>
        <v>0.6887349961111462</v>
      </c>
      <c r="P59">
        <f t="shared" si="15"/>
        <v>7.22983877815125</v>
      </c>
      <c r="Q59">
        <f t="shared" si="16"/>
        <v>-0.37289870298293337</v>
      </c>
      <c r="S59">
        <f t="shared" si="17"/>
        <v>7.22983877815125</v>
      </c>
      <c r="T59">
        <f t="shared" si="18"/>
        <v>0.6887349961111462</v>
      </c>
    </row>
    <row r="60" spans="5:20" ht="12.75">
      <c r="E60">
        <f t="shared" si="22"/>
        <v>1.4008531157841957E-97</v>
      </c>
      <c r="F60">
        <f t="shared" si="21"/>
        <v>1440</v>
      </c>
      <c r="H60">
        <f t="shared" si="23"/>
        <v>0.2119153825676524</v>
      </c>
      <c r="I60">
        <f t="shared" si="24"/>
        <v>0.11534056815394199</v>
      </c>
      <c r="J60">
        <f t="shared" si="25"/>
        <v>0.5089767925744633</v>
      </c>
      <c r="L60">
        <f t="shared" si="13"/>
        <v>0.815253306396331</v>
      </c>
      <c r="N60">
        <f t="shared" si="26"/>
        <v>0.6862824207570581</v>
      </c>
      <c r="O60">
        <f t="shared" si="14"/>
        <v>0.6862824207570581</v>
      </c>
      <c r="P60">
        <f t="shared" si="15"/>
        <v>7.272398392570047</v>
      </c>
      <c r="Q60">
        <f t="shared" si="16"/>
        <v>-0.3764660439124958</v>
      </c>
      <c r="S60">
        <f t="shared" si="17"/>
        <v>7.272398392570047</v>
      </c>
      <c r="T60">
        <f t="shared" si="18"/>
        <v>0.6862824207570581</v>
      </c>
    </row>
    <row r="61" spans="5:20" ht="12.75">
      <c r="E61">
        <f t="shared" si="22"/>
        <v>1.2907009372966358E-101</v>
      </c>
      <c r="F61">
        <f t="shared" si="21"/>
        <v>1500</v>
      </c>
      <c r="H61">
        <f t="shared" si="23"/>
        <v>0.2119153825676524</v>
      </c>
      <c r="I61">
        <f t="shared" si="24"/>
        <v>0.12014642516035624</v>
      </c>
      <c r="J61">
        <f t="shared" si="25"/>
        <v>0.5089767925744633</v>
      </c>
      <c r="L61">
        <f t="shared" si="13"/>
        <v>0.8090256061555832</v>
      </c>
      <c r="N61">
        <f t="shared" si="26"/>
        <v>0.6838927692198415</v>
      </c>
      <c r="O61">
        <f t="shared" si="14"/>
        <v>0.6838927692198415</v>
      </c>
      <c r="P61">
        <f t="shared" si="15"/>
        <v>7.313220387090301</v>
      </c>
      <c r="Q61">
        <f t="shared" si="16"/>
        <v>-0.37995414379574094</v>
      </c>
      <c r="S61">
        <f t="shared" si="17"/>
        <v>7.313220387090301</v>
      </c>
      <c r="T61">
        <f t="shared" si="18"/>
        <v>0.6838927692198415</v>
      </c>
    </row>
    <row r="62" spans="5:20" ht="12.75">
      <c r="E62">
        <f t="shared" si="22"/>
        <v>1.1892102682056626E-105</v>
      </c>
      <c r="F62">
        <f t="shared" si="21"/>
        <v>1560</v>
      </c>
      <c r="H62">
        <f t="shared" si="23"/>
        <v>0.2119153825676524</v>
      </c>
      <c r="I62">
        <f t="shared" si="24"/>
        <v>0.1249522821667705</v>
      </c>
      <c r="J62">
        <f t="shared" si="25"/>
        <v>0.5089767925744633</v>
      </c>
      <c r="L62">
        <f t="shared" si="13"/>
        <v>0.802892331105376</v>
      </c>
      <c r="N62">
        <f t="shared" si="26"/>
        <v>0.6815636505892695</v>
      </c>
      <c r="O62">
        <f t="shared" si="14"/>
        <v>0.6815636505892695</v>
      </c>
      <c r="P62">
        <f t="shared" si="15"/>
        <v>7.352441100243583</v>
      </c>
      <c r="Q62">
        <f t="shared" si="16"/>
        <v>-0.3833656344236237</v>
      </c>
      <c r="S62">
        <f t="shared" si="17"/>
        <v>7.352441100243583</v>
      </c>
      <c r="T62">
        <f t="shared" si="18"/>
        <v>0.6815636505892695</v>
      </c>
    </row>
    <row r="63" spans="5:20" ht="12.75">
      <c r="E63">
        <f t="shared" si="22"/>
        <v>1.095700034872385E-109</v>
      </c>
      <c r="F63">
        <f t="shared" si="21"/>
        <v>1620</v>
      </c>
      <c r="H63">
        <f t="shared" si="23"/>
        <v>0.2119153825676524</v>
      </c>
      <c r="I63">
        <f t="shared" si="24"/>
        <v>0.12975813917318474</v>
      </c>
      <c r="J63">
        <f t="shared" si="25"/>
        <v>0.5089767925744633</v>
      </c>
      <c r="L63">
        <f t="shared" si="13"/>
        <v>0.7968513498734875</v>
      </c>
      <c r="N63">
        <f t="shared" si="26"/>
        <v>0.6792927935697026</v>
      </c>
      <c r="O63">
        <f t="shared" si="14"/>
        <v>0.6792927935697026</v>
      </c>
      <c r="P63">
        <f t="shared" si="15"/>
        <v>7.3901814282264295</v>
      </c>
      <c r="Q63">
        <f t="shared" si="16"/>
        <v>-0.3867030314533966</v>
      </c>
      <c r="S63">
        <f t="shared" si="17"/>
        <v>7.3901814282264295</v>
      </c>
      <c r="T63">
        <f t="shared" si="18"/>
        <v>0.6792927935697026</v>
      </c>
    </row>
    <row r="64" spans="5:20" ht="12.75">
      <c r="E64">
        <f t="shared" si="22"/>
        <v>1.009542717984494E-113</v>
      </c>
      <c r="F64">
        <f t="shared" si="21"/>
        <v>1680</v>
      </c>
      <c r="H64">
        <f t="shared" si="23"/>
        <v>0.2119153825676524</v>
      </c>
      <c r="I64">
        <f t="shared" si="24"/>
        <v>0.13456399617959897</v>
      </c>
      <c r="J64">
        <f t="shared" si="25"/>
        <v>0.5089767925744633</v>
      </c>
      <c r="L64">
        <f t="shared" si="13"/>
        <v>0.7909005947546481</v>
      </c>
      <c r="N64">
        <f t="shared" si="26"/>
        <v>0.6770780390922577</v>
      </c>
      <c r="O64">
        <f t="shared" si="14"/>
        <v>0.6770780390922577</v>
      </c>
      <c r="P64">
        <f t="shared" si="15"/>
        <v>7.426549072397305</v>
      </c>
      <c r="Q64">
        <f t="shared" si="16"/>
        <v>-0.3899687407895885</v>
      </c>
      <c r="S64">
        <f t="shared" si="17"/>
        <v>7.426549072397305</v>
      </c>
      <c r="T64">
        <f t="shared" si="18"/>
        <v>0.6770780390922577</v>
      </c>
    </row>
    <row r="65" spans="5:20" ht="12.75">
      <c r="E65">
        <f t="shared" si="22"/>
        <v>9.301601414607378E-118</v>
      </c>
      <c r="F65">
        <f t="shared" si="21"/>
        <v>1740</v>
      </c>
      <c r="H65">
        <f t="shared" si="23"/>
        <v>0.2119153825676524</v>
      </c>
      <c r="I65">
        <f t="shared" si="24"/>
        <v>0.13936985318601322</v>
      </c>
      <c r="J65">
        <f t="shared" si="25"/>
        <v>0.5089767925744633</v>
      </c>
      <c r="L65">
        <f t="shared" si="13"/>
        <v>0.7850380593508898</v>
      </c>
      <c r="N65">
        <f t="shared" si="26"/>
        <v>0.6749173334678567</v>
      </c>
      <c r="O65">
        <f t="shared" si="14"/>
        <v>0.6749173334678567</v>
      </c>
      <c r="P65">
        <f t="shared" si="15"/>
        <v>7.461640392208575</v>
      </c>
      <c r="Q65">
        <f t="shared" si="16"/>
        <v>-0.39316506454604844</v>
      </c>
      <c r="S65">
        <f t="shared" si="17"/>
        <v>7.461640392208575</v>
      </c>
      <c r="T65">
        <f t="shared" si="18"/>
        <v>0.6749173334678567</v>
      </c>
    </row>
    <row r="66" spans="5:20" ht="12.75">
      <c r="E66">
        <f t="shared" si="22"/>
        <v>8.570195924840476E-122</v>
      </c>
      <c r="F66">
        <f t="shared" si="21"/>
        <v>1800</v>
      </c>
      <c r="H66">
        <f t="shared" si="23"/>
        <v>0.2119153825676524</v>
      </c>
      <c r="I66">
        <f t="shared" si="24"/>
        <v>0.14417571019242748</v>
      </c>
      <c r="J66">
        <f t="shared" si="25"/>
        <v>0.5089767925744633</v>
      </c>
      <c r="L66">
        <f t="shared" si="13"/>
        <v>0.7792617963160686</v>
      </c>
      <c r="N66">
        <f t="shared" si="26"/>
        <v>0.6728087220355086</v>
      </c>
      <c r="O66">
        <f t="shared" si="14"/>
        <v>0.6728087220355086</v>
      </c>
      <c r="P66">
        <f t="shared" si="15"/>
        <v>7.495541943884256</v>
      </c>
      <c r="Q66">
        <f t="shared" si="16"/>
        <v>-0.3962942066210002</v>
      </c>
      <c r="S66">
        <f t="shared" si="17"/>
        <v>7.495541943884256</v>
      </c>
      <c r="T66">
        <f t="shared" si="18"/>
        <v>0.6728087220355086</v>
      </c>
    </row>
    <row r="67" spans="5:20" ht="12.75">
      <c r="E67">
        <f t="shared" si="22"/>
        <v>7.896302466240709E-126</v>
      </c>
      <c r="F67">
        <f t="shared" si="21"/>
        <v>1860</v>
      </c>
      <c r="H67">
        <f t="shared" si="23"/>
        <v>0.2119153825676524</v>
      </c>
      <c r="I67">
        <f t="shared" si="24"/>
        <v>0.14898156719884173</v>
      </c>
      <c r="J67">
        <f t="shared" si="25"/>
        <v>0.5089767925744633</v>
      </c>
      <c r="L67">
        <f t="shared" si="13"/>
        <v>0.773569915199235</v>
      </c>
      <c r="N67">
        <f t="shared" si="26"/>
        <v>0.6707503432645385</v>
      </c>
      <c r="O67">
        <f t="shared" si="14"/>
        <v>0.6707503432645385</v>
      </c>
      <c r="P67">
        <f t="shared" si="15"/>
        <v>7.528331766707247</v>
      </c>
      <c r="Q67">
        <f t="shared" si="16"/>
        <v>-0.39935827791427053</v>
      </c>
      <c r="S67">
        <f t="shared" si="17"/>
        <v>7.528331766707247</v>
      </c>
      <c r="T67">
        <f t="shared" si="18"/>
        <v>0.6707503432645385</v>
      </c>
    </row>
    <row r="68" spans="5:20" ht="12.75">
      <c r="E68">
        <f t="shared" si="22"/>
        <v>7.27539874060927E-130</v>
      </c>
      <c r="F68">
        <f t="shared" si="21"/>
        <v>1920</v>
      </c>
      <c r="H68">
        <f t="shared" si="23"/>
        <v>0.2119153825676524</v>
      </c>
      <c r="I68">
        <f t="shared" si="24"/>
        <v>0.15378742420525598</v>
      </c>
      <c r="J68">
        <f t="shared" si="25"/>
        <v>0.5089767925744633</v>
      </c>
      <c r="L68">
        <f t="shared" si="13"/>
        <v>0.7679605803818317</v>
      </c>
      <c r="N68">
        <f t="shared" si="26"/>
        <v>0.6687404232733529</v>
      </c>
      <c r="O68">
        <f t="shared" si="14"/>
        <v>0.6687404232733529</v>
      </c>
      <c r="P68">
        <f t="shared" si="15"/>
        <v>7.560080465021827</v>
      </c>
      <c r="Q68">
        <f t="shared" si="16"/>
        <v>-0.40235930121336927</v>
      </c>
      <c r="S68">
        <f t="shared" si="17"/>
        <v>7.560080465021827</v>
      </c>
      <c r="T68">
        <f t="shared" si="18"/>
        <v>0.6687404232733529</v>
      </c>
    </row>
    <row r="69" spans="5:20" ht="12.75">
      <c r="E69">
        <f t="shared" si="22"/>
        <v>6.703318048055811E-134</v>
      </c>
      <c r="F69">
        <f t="shared" si="21"/>
        <v>1980</v>
      </c>
      <c r="H69">
        <f t="shared" si="23"/>
        <v>0.2119153825676524</v>
      </c>
      <c r="I69">
        <f t="shared" si="24"/>
        <v>0.1585932812116702</v>
      </c>
      <c r="J69">
        <f t="shared" si="25"/>
        <v>0.5089767925744633</v>
      </c>
      <c r="L69">
        <f t="shared" si="13"/>
        <v>0.7624320091039941</v>
      </c>
      <c r="N69">
        <f t="shared" si="26"/>
        <v>0.6667772707308253</v>
      </c>
      <c r="O69">
        <f t="shared" si="14"/>
        <v>0.6667772707308253</v>
      </c>
      <c r="P69">
        <f t="shared" si="15"/>
        <v>7.590852123688581</v>
      </c>
      <c r="Q69">
        <f t="shared" si="16"/>
        <v>-0.40529921577282085</v>
      </c>
      <c r="S69">
        <f t="shared" si="17"/>
        <v>7.590852123688581</v>
      </c>
      <c r="T69">
        <f t="shared" si="18"/>
        <v>0.6667772707308253</v>
      </c>
    </row>
    <row r="70" spans="5:20" ht="12.75">
      <c r="E70">
        <f t="shared" si="22"/>
        <v>6.176221325516685E-138</v>
      </c>
      <c r="F70">
        <f t="shared" si="21"/>
        <v>2040</v>
      </c>
      <c r="H70">
        <f t="shared" si="23"/>
        <v>0.2119153825676524</v>
      </c>
      <c r="I70">
        <f t="shared" si="24"/>
        <v>0.16339913821808447</v>
      </c>
      <c r="J70">
        <f t="shared" si="25"/>
        <v>0.5089767925744633</v>
      </c>
      <c r="L70">
        <f t="shared" si="13"/>
        <v>0.7569824695754925</v>
      </c>
      <c r="N70">
        <f t="shared" si="26"/>
        <v>0.6648592721094948</v>
      </c>
      <c r="O70">
        <f t="shared" si="14"/>
        <v>0.6648592721094948</v>
      </c>
      <c r="P70">
        <f t="shared" si="15"/>
        <v>7.620705086838262</v>
      </c>
      <c r="Q70">
        <f t="shared" si="16"/>
        <v>-0.4081798816091203</v>
      </c>
      <c r="S70">
        <f t="shared" si="17"/>
        <v>7.620705086838262</v>
      </c>
      <c r="T70">
        <f t="shared" si="18"/>
        <v>0.6648592721094948</v>
      </c>
    </row>
    <row r="71" spans="5:20" ht="12.75">
      <c r="E71">
        <f t="shared" si="22"/>
        <v>5.6905713839481026E-142</v>
      </c>
      <c r="F71">
        <f t="shared" si="21"/>
        <v>2100</v>
      </c>
      <c r="H71">
        <f t="shared" si="23"/>
        <v>0.2119153825676524</v>
      </c>
      <c r="I71">
        <f t="shared" si="24"/>
        <v>0.16820499522449872</v>
      </c>
      <c r="J71">
        <f t="shared" si="25"/>
        <v>0.5089767925744633</v>
      </c>
      <c r="L71">
        <f t="shared" si="13"/>
        <v>0.7516102791671141</v>
      </c>
      <c r="N71">
        <f t="shared" si="26"/>
        <v>0.6629848872625821</v>
      </c>
      <c r="O71">
        <f t="shared" si="14"/>
        <v>0.6629848872625821</v>
      </c>
      <c r="P71">
        <f t="shared" si="15"/>
        <v>7.649692623711514</v>
      </c>
      <c r="Q71">
        <f t="shared" si="16"/>
        <v>-0.411003083531816</v>
      </c>
      <c r="S71">
        <f t="shared" si="17"/>
        <v>7.649692623711514</v>
      </c>
      <c r="T71">
        <f t="shared" si="18"/>
        <v>0.6629848872625821</v>
      </c>
    </row>
    <row r="72" spans="5:20" ht="12.75">
      <c r="E72">
        <f t="shared" si="22"/>
        <v>5.243109171302243E-146</v>
      </c>
      <c r="F72">
        <f t="shared" si="21"/>
        <v>2160</v>
      </c>
      <c r="H72">
        <f t="shared" si="23"/>
        <v>0.2119153825676524</v>
      </c>
      <c r="I72">
        <f t="shared" si="24"/>
        <v>0.17301085223091298</v>
      </c>
      <c r="J72">
        <f t="shared" si="25"/>
        <v>0.5089767925744633</v>
      </c>
      <c r="L72">
        <f t="shared" si="13"/>
        <v>0.7463138026785129</v>
      </c>
      <c r="N72">
        <f t="shared" si="26"/>
        <v>0.6611526452993374</v>
      </c>
      <c r="O72">
        <f t="shared" si="14"/>
        <v>0.6611526452993374</v>
      </c>
      <c r="P72">
        <f t="shared" si="15"/>
        <v>7.67786350067821</v>
      </c>
      <c r="Q72">
        <f t="shared" si="16"/>
        <v>-0.4137705349295504</v>
      </c>
      <c r="S72">
        <f t="shared" si="17"/>
        <v>7.67786350067821</v>
      </c>
      <c r="T72">
        <f t="shared" si="18"/>
        <v>0.6611526452993374</v>
      </c>
    </row>
    <row r="73" spans="5:20" ht="12.75">
      <c r="E73">
        <f t="shared" si="22"/>
        <v>4.830831902001565E-150</v>
      </c>
      <c r="F73">
        <f t="shared" si="21"/>
        <v>2220</v>
      </c>
      <c r="H73">
        <f t="shared" si="23"/>
        <v>0.2119153825676524</v>
      </c>
      <c r="I73">
        <f t="shared" si="24"/>
        <v>0.17781670923732723</v>
      </c>
      <c r="J73">
        <f t="shared" si="25"/>
        <v>0.5089767925744633</v>
      </c>
      <c r="L73">
        <f t="shared" si="13"/>
        <v>0.7410914506787859</v>
      </c>
      <c r="N73">
        <f t="shared" si="26"/>
        <v>0.659361140735508</v>
      </c>
      <c r="O73">
        <f t="shared" si="14"/>
        <v>0.659361140735508</v>
      </c>
      <c r="P73">
        <f t="shared" si="15"/>
        <v>7.705262474866325</v>
      </c>
      <c r="Q73">
        <f t="shared" si="16"/>
        <v>-0.4164838813283545</v>
      </c>
      <c r="S73">
        <f t="shared" si="17"/>
        <v>7.705262474866325</v>
      </c>
      <c r="T73">
        <f t="shared" si="18"/>
        <v>0.659361140735508</v>
      </c>
    </row>
    <row r="74" spans="5:20" ht="12.75">
      <c r="E74">
        <f t="shared" si="22"/>
        <v>4.4509729061391654E-154</v>
      </c>
      <c r="F74">
        <f t="shared" si="21"/>
        <v>2280</v>
      </c>
      <c r="H74">
        <f t="shared" si="23"/>
        <v>0.2119153825676524</v>
      </c>
      <c r="I74">
        <f t="shared" si="24"/>
        <v>0.18262256624374149</v>
      </c>
      <c r="J74">
        <f t="shared" si="25"/>
        <v>0.5089767925744633</v>
      </c>
      <c r="L74">
        <f t="shared" si="13"/>
        <v>0.735941677916237</v>
      </c>
      <c r="N74">
        <f t="shared" si="26"/>
        <v>0.6576090298977486</v>
      </c>
      <c r="O74">
        <f t="shared" si="14"/>
        <v>0.6576090298977486</v>
      </c>
      <c r="P74">
        <f t="shared" si="15"/>
        <v>7.731930721948486</v>
      </c>
      <c r="Q74">
        <f t="shared" si="16"/>
        <v>-0.41914470373811136</v>
      </c>
      <c r="S74">
        <f t="shared" si="17"/>
        <v>7.731930721948486</v>
      </c>
      <c r="T74">
        <f t="shared" si="18"/>
        <v>0.6576090298977486</v>
      </c>
    </row>
    <row r="75" spans="5:20" ht="12.75">
      <c r="E75">
        <f t="shared" si="22"/>
        <v>4.100983063181193E-158</v>
      </c>
      <c r="F75">
        <f t="shared" si="21"/>
        <v>2340</v>
      </c>
      <c r="H75">
        <f t="shared" si="23"/>
        <v>0.2119153825676524</v>
      </c>
      <c r="I75">
        <f t="shared" si="24"/>
        <v>0.18742842325015574</v>
      </c>
      <c r="J75">
        <f t="shared" si="25"/>
        <v>0.5089767925744633</v>
      </c>
      <c r="L75">
        <f t="shared" si="13"/>
        <v>0.7308629817939829</v>
      </c>
      <c r="N75">
        <f t="shared" si="26"/>
        <v>0.655895027562646</v>
      </c>
      <c r="O75">
        <f t="shared" si="14"/>
        <v>0.655895027562646</v>
      </c>
      <c r="P75">
        <f t="shared" si="15"/>
        <v>7.757906208351747</v>
      </c>
      <c r="Q75">
        <f t="shared" si="16"/>
        <v>-0.4217545218018289</v>
      </c>
      <c r="S75">
        <f t="shared" si="17"/>
        <v>7.757906208351747</v>
      </c>
      <c r="T75">
        <f t="shared" si="18"/>
        <v>0.655895027562646</v>
      </c>
    </row>
    <row r="76" spans="5:20" ht="12.75">
      <c r="E76">
        <f t="shared" si="22"/>
        <v>3.778513695579461E-162</v>
      </c>
      <c r="F76">
        <f t="shared" si="21"/>
        <v>2400</v>
      </c>
      <c r="H76">
        <f t="shared" si="23"/>
        <v>0.2119153825676524</v>
      </c>
      <c r="I76">
        <f t="shared" si="24"/>
        <v>0.19223428025656997</v>
      </c>
      <c r="J76">
        <f t="shared" si="25"/>
        <v>0.5089767925744633</v>
      </c>
      <c r="L76">
        <f t="shared" si="13"/>
        <v>0.7258539009082483</v>
      </c>
      <c r="N76">
        <f t="shared" si="26"/>
        <v>0.6542179038126864</v>
      </c>
      <c r="O76">
        <f t="shared" si="14"/>
        <v>0.6542179038126864</v>
      </c>
      <c r="P76">
        <f t="shared" si="15"/>
        <v>7.783224016336037</v>
      </c>
      <c r="Q76">
        <f t="shared" si="16"/>
        <v>-0.424314796761223</v>
      </c>
      <c r="S76">
        <f t="shared" si="17"/>
        <v>7.783224016336037</v>
      </c>
      <c r="T76">
        <f t="shared" si="18"/>
        <v>0.6542179038126864</v>
      </c>
    </row>
    <row r="77" spans="5:20" ht="12.75">
      <c r="E77">
        <f t="shared" si="22"/>
        <v>3.4814008074948137E-166</v>
      </c>
      <c r="F77">
        <f t="shared" si="21"/>
        <v>2460</v>
      </c>
      <c r="H77">
        <f t="shared" si="23"/>
        <v>0.2119153825676524</v>
      </c>
      <c r="I77">
        <f t="shared" si="24"/>
        <v>0.19704013726298422</v>
      </c>
      <c r="J77">
        <f t="shared" si="25"/>
        <v>0.5089767925744633</v>
      </c>
      <c r="L77">
        <f t="shared" si="13"/>
        <v>0.7209130136463576</v>
      </c>
      <c r="N77">
        <f t="shared" si="26"/>
        <v>0.6525764810930073</v>
      </c>
      <c r="O77">
        <f t="shared" si="14"/>
        <v>0.6525764810930073</v>
      </c>
      <c r="P77">
        <f t="shared" si="15"/>
        <v>7.807916628926408</v>
      </c>
      <c r="Q77">
        <f t="shared" si="16"/>
        <v>-0.4268269342510493</v>
      </c>
      <c r="S77">
        <f t="shared" si="17"/>
        <v>7.807916628926408</v>
      </c>
      <c r="T77">
        <f t="shared" si="18"/>
        <v>0.6525764810930073</v>
      </c>
    </row>
    <row r="78" spans="5:20" ht="12.75">
      <c r="E78">
        <f t="shared" si="22"/>
        <v>3.2076505628668444E-170</v>
      </c>
      <c r="F78">
        <f t="shared" si="21"/>
        <v>2520</v>
      </c>
      <c r="H78">
        <f t="shared" si="23"/>
        <v>0.2119153825676524</v>
      </c>
      <c r="I78">
        <f t="shared" si="24"/>
        <v>0.20184599426939848</v>
      </c>
      <c r="J78">
        <f t="shared" si="25"/>
        <v>0.5089767925744633</v>
      </c>
      <c r="L78">
        <f t="shared" si="13"/>
        <v>0.7160389368416018</v>
      </c>
      <c r="N78">
        <f t="shared" si="26"/>
        <v>0.6509696314541263</v>
      </c>
      <c r="O78">
        <f t="shared" si="14"/>
        <v>0.6509696314541263</v>
      </c>
      <c r="P78">
        <f t="shared" si="15"/>
        <v>7.832014180505469</v>
      </c>
      <c r="Q78">
        <f t="shared" si="16"/>
        <v>-0.42929228693367216</v>
      </c>
      <c r="S78">
        <f t="shared" si="17"/>
        <v>7.832014180505469</v>
      </c>
      <c r="T78">
        <f t="shared" si="18"/>
        <v>0.6509696314541263</v>
      </c>
    </row>
    <row r="79" spans="5:20" ht="12.75">
      <c r="E79">
        <f t="shared" si="22"/>
        <v>2.955425905373957E-174</v>
      </c>
      <c r="F79">
        <f t="shared" si="21"/>
        <v>2580</v>
      </c>
      <c r="H79">
        <f t="shared" si="23"/>
        <v>0.2119153825676524</v>
      </c>
      <c r="I79">
        <f t="shared" si="24"/>
        <v>0.20665185127581273</v>
      </c>
      <c r="J79">
        <f t="shared" si="25"/>
        <v>0.5089767925744633</v>
      </c>
      <c r="L79">
        <f t="shared" si="13"/>
        <v>0.7112303244823044</v>
      </c>
      <c r="N79">
        <f t="shared" si="26"/>
        <v>0.6493962739670847</v>
      </c>
      <c r="O79">
        <f t="shared" si="14"/>
        <v>0.6493962739670847</v>
      </c>
      <c r="P79">
        <f t="shared" si="15"/>
        <v>7.855544677915663</v>
      </c>
      <c r="Q79">
        <f t="shared" si="16"/>
        <v>-0.43171215698447973</v>
      </c>
      <c r="S79">
        <f t="shared" si="17"/>
        <v>7.855544677915663</v>
      </c>
      <c r="T79">
        <f t="shared" si="18"/>
        <v>0.6493962739670847</v>
      </c>
    </row>
    <row r="80" spans="5:20" ht="12.75">
      <c r="E80">
        <f t="shared" si="22"/>
        <v>2.7230342304956253E-178</v>
      </c>
      <c r="F80">
        <f t="shared" si="21"/>
        <v>2640</v>
      </c>
      <c r="H80">
        <f t="shared" si="23"/>
        <v>0.2119153825676524</v>
      </c>
      <c r="I80">
        <f t="shared" si="24"/>
        <v>0.21145770828222699</v>
      </c>
      <c r="J80">
        <f t="shared" si="25"/>
        <v>0.5089767925744633</v>
      </c>
      <c r="L80">
        <f t="shared" si="13"/>
        <v>0.7064858664725575</v>
      </c>
      <c r="N80">
        <f t="shared" si="26"/>
        <v>0.6478553722985531</v>
      </c>
      <c r="O80">
        <f t="shared" si="14"/>
        <v>0.6478553722985531</v>
      </c>
      <c r="P80">
        <f t="shared" si="15"/>
        <v>7.878534196140362</v>
      </c>
      <c r="Q80">
        <f t="shared" si="16"/>
        <v>-0.434087798437952</v>
      </c>
      <c r="S80">
        <f t="shared" si="17"/>
        <v>7.878534196140362</v>
      </c>
      <c r="T80">
        <f t="shared" si="18"/>
        <v>0.6478553722985531</v>
      </c>
    </row>
    <row r="81" spans="5:20" ht="12.75">
      <c r="E81">
        <f t="shared" si="22"/>
        <v>2.5089160269484395E-182</v>
      </c>
      <c r="F81">
        <f t="shared" si="21"/>
        <v>2700</v>
      </c>
      <c r="H81">
        <f t="shared" si="23"/>
        <v>0.2119153825676524</v>
      </c>
      <c r="I81">
        <f t="shared" si="24"/>
        <v>0.21626356528864124</v>
      </c>
      <c r="J81">
        <f t="shared" si="25"/>
        <v>0.5089767925744633</v>
      </c>
      <c r="L81">
        <f t="shared" si="13"/>
        <v>0.7018042874422291</v>
      </c>
      <c r="N81">
        <f t="shared" si="26"/>
        <v>0.646345932434472</v>
      </c>
      <c r="O81">
        <f t="shared" si="14"/>
        <v>0.646345932434472</v>
      </c>
      <c r="P81">
        <f t="shared" si="15"/>
        <v>7.90100705199242</v>
      </c>
      <c r="Q81">
        <f t="shared" si="16"/>
        <v>-0.43642041940345583</v>
      </c>
      <c r="S81">
        <f t="shared" si="17"/>
        <v>7.90100705199242</v>
      </c>
      <c r="T81">
        <f t="shared" si="18"/>
        <v>0.646345932434472</v>
      </c>
    </row>
    <row r="82" spans="5:20" ht="12.75">
      <c r="E82">
        <f t="shared" si="22"/>
        <v>2.3116344112696076E-186</v>
      </c>
      <c r="F82">
        <f t="shared" si="21"/>
        <v>2760</v>
      </c>
      <c r="H82">
        <f t="shared" si="23"/>
        <v>0.2119153825676524</v>
      </c>
      <c r="I82">
        <f t="shared" si="24"/>
        <v>0.2210694222950555</v>
      </c>
      <c r="J82">
        <f t="shared" si="25"/>
        <v>0.5089767925744633</v>
      </c>
      <c r="L82">
        <f t="shared" si="13"/>
        <v>0.6971843456039735</v>
      </c>
      <c r="N82">
        <f t="shared" si="26"/>
        <v>0.6448670005417168</v>
      </c>
      <c r="O82">
        <f t="shared" si="14"/>
        <v>0.6448670005417168</v>
      </c>
      <c r="P82">
        <f t="shared" si="15"/>
        <v>7.9229859587111955</v>
      </c>
      <c r="Q82">
        <f t="shared" si="16"/>
        <v>-0.43871118415917065</v>
      </c>
      <c r="S82">
        <f t="shared" si="17"/>
        <v>7.9229859587111955</v>
      </c>
      <c r="T82">
        <f t="shared" si="18"/>
        <v>0.6448670005417168</v>
      </c>
    </row>
    <row r="83" spans="5:20" ht="12.75">
      <c r="E83">
        <f t="shared" si="22"/>
        <v>2.1298654853208453E-190</v>
      </c>
      <c r="F83">
        <f t="shared" si="21"/>
        <v>2820</v>
      </c>
      <c r="H83">
        <f t="shared" si="23"/>
        <v>0.2119153825676524</v>
      </c>
      <c r="I83">
        <f t="shared" si="24"/>
        <v>0.22587527930146972</v>
      </c>
      <c r="J83">
        <f t="shared" si="25"/>
        <v>0.5089767925744633</v>
      </c>
      <c r="L83">
        <f t="shared" si="13"/>
        <v>0.6926248316550914</v>
      </c>
      <c r="N83">
        <f t="shared" si="26"/>
        <v>0.6434176609581224</v>
      </c>
      <c r="O83">
        <f t="shared" si="14"/>
        <v>0.6434176609581224</v>
      </c>
      <c r="P83">
        <f t="shared" si="15"/>
        <v>7.944492163932159</v>
      </c>
      <c r="Q83">
        <f t="shared" si="16"/>
        <v>-0.4409612151319278</v>
      </c>
      <c r="S83">
        <f t="shared" si="17"/>
        <v>7.944492163932159</v>
      </c>
      <c r="T83">
        <f t="shared" si="18"/>
        <v>0.6434176609581224</v>
      </c>
    </row>
    <row r="84" spans="5:20" ht="12.75">
      <c r="E84">
        <f t="shared" si="22"/>
        <v>1.9623894520022892E-194</v>
      </c>
      <c r="F84">
        <f t="shared" si="21"/>
        <v>2880</v>
      </c>
      <c r="H84">
        <f t="shared" si="23"/>
        <v>0.2119153825676524</v>
      </c>
      <c r="I84">
        <f t="shared" si="24"/>
        <v>0.23068113630788398</v>
      </c>
      <c r="J84">
        <f t="shared" si="25"/>
        <v>0.5089767925744633</v>
      </c>
      <c r="L84">
        <f t="shared" si="13"/>
        <v>0.6881245677222004</v>
      </c>
      <c r="N84">
        <f t="shared" si="26"/>
        <v>0.6419970343019668</v>
      </c>
      <c r="O84">
        <f t="shared" si="14"/>
        <v>0.6419970343019668</v>
      </c>
      <c r="P84">
        <f t="shared" si="15"/>
        <v>7.965545573129992</v>
      </c>
      <c r="Q84">
        <f t="shared" si="16"/>
        <v>-0.44317159477018714</v>
      </c>
      <c r="S84">
        <f t="shared" si="17"/>
        <v>7.965545573129992</v>
      </c>
      <c r="T84">
        <f t="shared" si="18"/>
        <v>0.6419970343019668</v>
      </c>
    </row>
    <row r="85" spans="5:20" ht="12.75">
      <c r="E85">
        <f t="shared" si="22"/>
        <v>1.8080824295575225E-198</v>
      </c>
      <c r="F85">
        <f t="shared" si="21"/>
        <v>2940</v>
      </c>
      <c r="H85">
        <f t="shared" si="23"/>
        <v>0.2119153825676524</v>
      </c>
      <c r="I85">
        <f t="shared" si="24"/>
        <v>0.23548699331429823</v>
      </c>
      <c r="J85">
        <f t="shared" si="25"/>
        <v>0.5089767925744633</v>
      </c>
      <c r="L85">
        <f t="shared" si="13"/>
        <v>0.6836824063467811</v>
      </c>
      <c r="N85">
        <f t="shared" si="26"/>
        <v>0.6406042756927127</v>
      </c>
      <c r="O85">
        <f t="shared" si="14"/>
        <v>0.6406042756927127</v>
      </c>
      <c r="P85">
        <f t="shared" si="15"/>
        <v>7.986164860332727</v>
      </c>
      <c r="Q85">
        <f t="shared" si="16"/>
        <v>-0.4453433673168456</v>
      </c>
      <c r="S85">
        <f t="shared" si="17"/>
        <v>7.986164860332727</v>
      </c>
      <c r="T85">
        <f t="shared" si="18"/>
        <v>0.6406042756927127</v>
      </c>
    </row>
    <row r="86" spans="5:20" ht="12.75">
      <c r="E86">
        <f t="shared" si="22"/>
        <v>1.665908909538414E-202</v>
      </c>
      <c r="F86">
        <f t="shared" si="21"/>
        <v>3000</v>
      </c>
      <c r="H86">
        <f t="shared" si="23"/>
        <v>0.2119153825676524</v>
      </c>
      <c r="I86">
        <f t="shared" si="24"/>
        <v>0.2402928503207125</v>
      </c>
      <c r="J86">
        <f t="shared" si="25"/>
        <v>0.5089767925744633</v>
      </c>
      <c r="L86">
        <f t="shared" si="13"/>
        <v>0.6792972295097642</v>
      </c>
      <c r="N86">
        <f t="shared" si="26"/>
        <v>0.6392385730754406</v>
      </c>
      <c r="O86">
        <f t="shared" si="14"/>
        <v>0.6392385730754406</v>
      </c>
      <c r="P86">
        <f t="shared" si="15"/>
        <v>8.006367567650246</v>
      </c>
      <c r="Q86">
        <f t="shared" si="16"/>
        <v>-0.4474775404881061</v>
      </c>
      <c r="S86">
        <f t="shared" si="17"/>
        <v>8.006367567650246</v>
      </c>
      <c r="T86">
        <f t="shared" si="18"/>
        <v>0.6392385730754406</v>
      </c>
    </row>
    <row r="87" spans="5:20" ht="12.75">
      <c r="E87">
        <f t="shared" si="22"/>
        <v>1.5349148078158323E-206</v>
      </c>
      <c r="F87">
        <f t="shared" si="21"/>
        <v>3060</v>
      </c>
      <c r="H87">
        <f t="shared" si="23"/>
        <v>0.2119153825676524</v>
      </c>
      <c r="I87">
        <f t="shared" si="24"/>
        <v>0.24509870732712674</v>
      </c>
      <c r="J87">
        <f t="shared" si="25"/>
        <v>0.5089767925744633</v>
      </c>
      <c r="L87">
        <f t="shared" si="13"/>
        <v>0.6749679476934165</v>
      </c>
      <c r="N87">
        <f t="shared" si="26"/>
        <v>0.6378991456419929</v>
      </c>
      <c r="O87">
        <f t="shared" si="14"/>
        <v>0.6378991456419929</v>
      </c>
      <c r="P87">
        <f t="shared" si="15"/>
        <v>8.026170194946426</v>
      </c>
      <c r="Q87">
        <f t="shared" si="16"/>
        <v>-0.4495750870641839</v>
      </c>
      <c r="S87">
        <f t="shared" si="17"/>
        <v>8.026170194946426</v>
      </c>
      <c r="T87">
        <f t="shared" si="18"/>
        <v>0.6378991456419929</v>
      </c>
    </row>
    <row r="88" spans="5:20" ht="12.75">
      <c r="E88">
        <f t="shared" si="22"/>
        <v>1.414221062005784E-210</v>
      </c>
      <c r="F88">
        <f t="shared" si="21"/>
        <v>3120</v>
      </c>
      <c r="H88">
        <f t="shared" si="23"/>
        <v>0.2119153825676524</v>
      </c>
      <c r="I88">
        <f t="shared" si="24"/>
        <v>0.249904564333541</v>
      </c>
      <c r="J88">
        <f t="shared" si="25"/>
        <v>0.5089767925744633</v>
      </c>
      <c r="L88">
        <f t="shared" si="13"/>
        <v>0.6706934989788716</v>
      </c>
      <c r="N88">
        <f t="shared" si="26"/>
        <v>0.6365852423423781</v>
      </c>
      <c r="O88">
        <f t="shared" si="14"/>
        <v>0.6365852423423781</v>
      </c>
      <c r="P88">
        <f t="shared" si="15"/>
        <v>8.045588280803528</v>
      </c>
      <c r="Q88">
        <f t="shared" si="16"/>
        <v>-0.4516369463972305</v>
      </c>
      <c r="S88">
        <f t="shared" si="17"/>
        <v>8.045588280803528</v>
      </c>
      <c r="T88">
        <f t="shared" si="18"/>
        <v>0.6365852423423781</v>
      </c>
    </row>
    <row r="89" spans="5:20" ht="12.75">
      <c r="E89">
        <f t="shared" si="22"/>
        <v>1.3030177323435798E-214</v>
      </c>
      <c r="F89">
        <f t="shared" si="21"/>
        <v>3180</v>
      </c>
      <c r="H89">
        <f t="shared" si="23"/>
        <v>0.2119153825676524</v>
      </c>
      <c r="I89">
        <f t="shared" si="24"/>
        <v>0.25471042133995525</v>
      </c>
      <c r="J89">
        <f t="shared" si="25"/>
        <v>0.5089767925744633</v>
      </c>
      <c r="L89">
        <f t="shared" si="13"/>
        <v>0.6664728481777371</v>
      </c>
      <c r="N89">
        <f t="shared" si="26"/>
        <v>0.6352961404804713</v>
      </c>
      <c r="O89">
        <f t="shared" si="14"/>
        <v>0.6352961404804713</v>
      </c>
      <c r="P89">
        <f t="shared" si="15"/>
        <v>8.064636475774222</v>
      </c>
      <c r="Q89">
        <f t="shared" si="16"/>
        <v>-0.45366402584148047</v>
      </c>
      <c r="S89">
        <f t="shared" si="17"/>
        <v>8.064636475774222</v>
      </c>
      <c r="T89">
        <f t="shared" si="18"/>
        <v>0.6352961404804713</v>
      </c>
    </row>
    <row r="90" spans="5:20" ht="12.75">
      <c r="E90">
        <f aca="true" t="shared" si="27" ref="E90:E121">EXP(F90*stm*-1)</f>
        <v>1.2005585664193456E-218</v>
      </c>
      <c r="F90">
        <f t="shared" si="21"/>
        <v>3240</v>
      </c>
      <c r="H90">
        <f aca="true" t="shared" si="28" ref="H90:H121">1-NORMDIST(crit,0,1,TRUE)</f>
        <v>0.2119153825676524</v>
      </c>
      <c r="I90">
        <f aca="true" t="shared" si="29" ref="I90:I121">H90*F90*kk</f>
        <v>0.2595162783463695</v>
      </c>
      <c r="J90">
        <f aca="true" t="shared" si="30" ref="J90:J121">(1-NORMDIST(crit,ms,sdsig,TRUE))</f>
        <v>0.5089767925744633</v>
      </c>
      <c r="L90">
        <f t="shared" si="13"/>
        <v>0.6623049859962838</v>
      </c>
      <c r="N90">
        <f aca="true" t="shared" si="31" ref="N90:N121">pll*(J90+I90)/(J90+2*I90)+(1-pll)*0.5</f>
        <v>0.6340311443884954</v>
      </c>
      <c r="O90">
        <f t="shared" si="14"/>
        <v>0.6340311443884954</v>
      </c>
      <c r="P90">
        <f t="shared" si="15"/>
        <v>8.083328608786376</v>
      </c>
      <c r="Q90">
        <f t="shared" si="16"/>
        <v>-0.45565720211027777</v>
      </c>
      <c r="S90">
        <f t="shared" si="17"/>
        <v>8.083328608786376</v>
      </c>
      <c r="T90">
        <f t="shared" si="18"/>
        <v>0.6340311443884954</v>
      </c>
    </row>
    <row r="91" spans="5:20" ht="12.75">
      <c r="E91">
        <f t="shared" si="27"/>
        <v>1.106155991300741E-222</v>
      </c>
      <c r="F91">
        <f t="shared" si="21"/>
        <v>3300</v>
      </c>
      <c r="H91">
        <f t="shared" si="28"/>
        <v>0.2119153825676524</v>
      </c>
      <c r="I91">
        <f t="shared" si="29"/>
        <v>0.2643221353527837</v>
      </c>
      <c r="J91">
        <f t="shared" si="30"/>
        <v>0.5089767925744633</v>
      </c>
      <c r="L91">
        <f aca="true" t="shared" si="32" ref="L91:L154">J91/(J91+I91)</f>
        <v>0.6581889282308024</v>
      </c>
      <c r="N91">
        <f t="shared" si="31"/>
        <v>0.6327895841751725</v>
      </c>
      <c r="O91">
        <f aca="true" t="shared" si="33" ref="O91:O154">E91+(1-E91)*N91</f>
        <v>0.6327895841751725</v>
      </c>
      <c r="P91">
        <f t="shared" si="15"/>
        <v>8.101677747454572</v>
      </c>
      <c r="Q91">
        <f t="shared" si="16"/>
        <v>-0.45761732256432847</v>
      </c>
      <c r="S91">
        <f t="shared" si="17"/>
        <v>8.101677747454572</v>
      </c>
      <c r="T91">
        <f t="shared" si="18"/>
        <v>0.6327895841751725</v>
      </c>
    </row>
    <row r="92" spans="5:20" ht="12.75">
      <c r="E92">
        <f t="shared" si="27"/>
        <v>1.0191764994355198E-226</v>
      </c>
      <c r="F92">
        <f t="shared" si="21"/>
        <v>3360</v>
      </c>
      <c r="H92">
        <f t="shared" si="28"/>
        <v>0.2119153825676524</v>
      </c>
      <c r="I92">
        <f t="shared" si="29"/>
        <v>0.26912799235919793</v>
      </c>
      <c r="J92">
        <f t="shared" si="30"/>
        <v>0.5089767925744633</v>
      </c>
      <c r="L92">
        <f t="shared" si="32"/>
        <v>0.6541237149927783</v>
      </c>
      <c r="N92">
        <f t="shared" si="31"/>
        <v>0.6315708145428147</v>
      </c>
      <c r="O92">
        <f t="shared" si="33"/>
        <v>0.6315708145428147</v>
      </c>
      <c r="P92">
        <f aca="true" t="shared" si="34" ref="P92:P155">LN(F92)</f>
        <v>8.11969625295725</v>
      </c>
      <c r="Q92">
        <f aca="true" t="shared" si="35" ref="Q92:Q155">LN(N92)</f>
        <v>-0.4595452064352258</v>
      </c>
      <c r="S92">
        <f aca="true" t="shared" si="36" ref="S92:S155">P92</f>
        <v>8.11969625295725</v>
      </c>
      <c r="T92">
        <f aca="true" t="shared" si="37" ref="T92:T155">O92</f>
        <v>0.6315708145428147</v>
      </c>
    </row>
    <row r="93" spans="5:20" ht="12.75">
      <c r="E93">
        <f t="shared" si="27"/>
        <v>9.390363973710614E-231</v>
      </c>
      <c r="F93">
        <f t="shared" si="21"/>
        <v>3420</v>
      </c>
      <c r="H93">
        <f t="shared" si="28"/>
        <v>0.2119153825676524</v>
      </c>
      <c r="I93">
        <f t="shared" si="29"/>
        <v>0.2739338493656122</v>
      </c>
      <c r="J93">
        <f t="shared" si="30"/>
        <v>0.5089767925744633</v>
      </c>
      <c r="L93">
        <f t="shared" si="32"/>
        <v>0.650108409962603</v>
      </c>
      <c r="N93">
        <f t="shared" si="31"/>
        <v>0.6303742136689644</v>
      </c>
      <c r="O93">
        <f t="shared" si="33"/>
        <v>0.6303742136689644</v>
      </c>
      <c r="P93">
        <f t="shared" si="34"/>
        <v>8.13739583005665</v>
      </c>
      <c r="Q93">
        <f t="shared" si="35"/>
        <v>-0.46144164598802545</v>
      </c>
      <c r="S93">
        <f t="shared" si="36"/>
        <v>8.13739583005665</v>
      </c>
      <c r="T93">
        <f t="shared" si="37"/>
        <v>0.6303742136689644</v>
      </c>
    </row>
    <row r="94" spans="5:20" ht="12.75">
      <c r="E94">
        <f t="shared" si="27"/>
        <v>8.651978887622597E-235</v>
      </c>
      <c r="F94">
        <f t="shared" si="21"/>
        <v>3480</v>
      </c>
      <c r="H94">
        <f t="shared" si="28"/>
        <v>0.2119153825676524</v>
      </c>
      <c r="I94">
        <f t="shared" si="29"/>
        <v>0.27873970637202644</v>
      </c>
      <c r="J94">
        <f t="shared" si="30"/>
        <v>0.5089767925744633</v>
      </c>
      <c r="L94">
        <f t="shared" si="32"/>
        <v>0.6461420996706055</v>
      </c>
      <c r="N94">
        <f t="shared" si="31"/>
        <v>0.62919918214851</v>
      </c>
      <c r="O94">
        <f t="shared" si="33"/>
        <v>0.62919918214851</v>
      </c>
      <c r="P94">
        <f t="shared" si="34"/>
        <v>8.15478757276852</v>
      </c>
      <c r="Q94">
        <f t="shared" si="35"/>
        <v>-0.463307407626402</v>
      </c>
      <c r="S94">
        <f t="shared" si="36"/>
        <v>8.15478757276852</v>
      </c>
      <c r="T94">
        <f t="shared" si="37"/>
        <v>0.62919918214851</v>
      </c>
    </row>
    <row r="95" spans="5:20" ht="12.75">
      <c r="E95">
        <f t="shared" si="27"/>
        <v>7.971654653795856E-239</v>
      </c>
      <c r="F95">
        <f t="shared" si="21"/>
        <v>3540</v>
      </c>
      <c r="H95">
        <f t="shared" si="28"/>
        <v>0.2119153825676524</v>
      </c>
      <c r="I95">
        <f t="shared" si="29"/>
        <v>0.2835455633784407</v>
      </c>
      <c r="J95">
        <f t="shared" si="30"/>
        <v>0.5089767925744633</v>
      </c>
      <c r="L95">
        <f t="shared" si="32"/>
        <v>0.6422238928042422</v>
      </c>
      <c r="N95">
        <f t="shared" si="31"/>
        <v>0.6280451419924996</v>
      </c>
      <c r="O95">
        <f t="shared" si="33"/>
        <v>0.6280451419924996</v>
      </c>
      <c r="P95">
        <f t="shared" si="34"/>
        <v>8.17188200612782</v>
      </c>
      <c r="Q95">
        <f t="shared" si="35"/>
        <v>-0.46514323294367477</v>
      </c>
      <c r="S95">
        <f t="shared" si="36"/>
        <v>8.17188200612782</v>
      </c>
      <c r="T95">
        <f t="shared" si="37"/>
        <v>0.6280451419924996</v>
      </c>
    </row>
    <row r="96" spans="5:20" ht="12.75">
      <c r="E96">
        <f t="shared" si="27"/>
        <v>7.34482581901523E-243</v>
      </c>
      <c r="F96">
        <f t="shared" si="21"/>
        <v>3600</v>
      </c>
      <c r="H96">
        <f t="shared" si="28"/>
        <v>0.2119153825676524</v>
      </c>
      <c r="I96">
        <f t="shared" si="29"/>
        <v>0.28835142038485495</v>
      </c>
      <c r="J96">
        <f t="shared" si="30"/>
        <v>0.5089767925744633</v>
      </c>
      <c r="L96">
        <f t="shared" si="32"/>
        <v>0.6383529195403407</v>
      </c>
      <c r="N96">
        <f t="shared" si="31"/>
        <v>0.6269115356801356</v>
      </c>
      <c r="O96">
        <f t="shared" si="33"/>
        <v>0.6269115356801356</v>
      </c>
      <c r="P96">
        <f t="shared" si="34"/>
        <v>8.1886891244442</v>
      </c>
      <c r="Q96">
        <f t="shared" si="35"/>
        <v>-0.4669498397227885</v>
      </c>
      <c r="S96">
        <f t="shared" si="36"/>
        <v>8.1886891244442</v>
      </c>
      <c r="T96">
        <f t="shared" si="37"/>
        <v>0.6269115356801356</v>
      </c>
    </row>
    <row r="97" spans="5:20" ht="12.75">
      <c r="E97">
        <f t="shared" si="27"/>
        <v>6.767285921748392E-247</v>
      </c>
      <c r="F97">
        <f t="shared" si="21"/>
        <v>3660</v>
      </c>
      <c r="H97">
        <f t="shared" si="28"/>
        <v>0.2119153825676524</v>
      </c>
      <c r="I97">
        <f t="shared" si="29"/>
        <v>0.2931572773912692</v>
      </c>
      <c r="J97">
        <f t="shared" si="30"/>
        <v>0.5089767925744633</v>
      </c>
      <c r="L97">
        <f t="shared" si="32"/>
        <v>0.6345283309013504</v>
      </c>
      <c r="N97">
        <f t="shared" si="31"/>
        <v>0.6257978252606844</v>
      </c>
      <c r="O97">
        <f t="shared" si="33"/>
        <v>0.6257978252606844</v>
      </c>
      <c r="P97">
        <f t="shared" si="34"/>
        <v>8.205218426395412</v>
      </c>
      <c r="Q97">
        <f t="shared" si="35"/>
        <v>-0.4687279228881261</v>
      </c>
      <c r="S97">
        <f t="shared" si="36"/>
        <v>8.205218426395412</v>
      </c>
      <c r="T97">
        <f t="shared" si="37"/>
        <v>0.6257978252606844</v>
      </c>
    </row>
    <row r="98" spans="5:20" ht="12.75">
      <c r="E98">
        <f t="shared" si="27"/>
        <v>6.235159263835909E-251</v>
      </c>
      <c r="F98">
        <f t="shared" si="21"/>
        <v>3720</v>
      </c>
      <c r="H98">
        <f t="shared" si="28"/>
        <v>0.2119153825676524</v>
      </c>
      <c r="I98">
        <f t="shared" si="29"/>
        <v>0.29796313439768346</v>
      </c>
      <c r="J98">
        <f t="shared" si="30"/>
        <v>0.5089767925744633</v>
      </c>
      <c r="L98">
        <f t="shared" si="32"/>
        <v>0.6307492981345955</v>
      </c>
      <c r="N98">
        <f t="shared" si="31"/>
        <v>0.6247034915022618</v>
      </c>
      <c r="O98">
        <f t="shared" si="33"/>
        <v>0.6247034915022618</v>
      </c>
      <c r="P98">
        <f t="shared" si="34"/>
        <v>8.221478947267192</v>
      </c>
      <c r="Q98">
        <f t="shared" si="35"/>
        <v>-0.4704781554118514</v>
      </c>
      <c r="S98">
        <f t="shared" si="36"/>
        <v>8.221478947267192</v>
      </c>
      <c r="T98">
        <f t="shared" si="37"/>
        <v>0.6247034915022618</v>
      </c>
    </row>
    <row r="99" spans="5:20" ht="12.75">
      <c r="E99">
        <f t="shared" si="27"/>
        <v>5.744874901835752E-255</v>
      </c>
      <c r="F99">
        <f t="shared" si="21"/>
        <v>3780</v>
      </c>
      <c r="H99">
        <f t="shared" si="28"/>
        <v>0.2119153825676524</v>
      </c>
      <c r="I99">
        <f t="shared" si="29"/>
        <v>0.3027689914040977</v>
      </c>
      <c r="J99">
        <f t="shared" si="30"/>
        <v>0.5089767925744633</v>
      </c>
      <c r="L99">
        <f t="shared" si="32"/>
        <v>0.627015012113578</v>
      </c>
      <c r="N99">
        <f t="shared" si="31"/>
        <v>0.6236280330846653</v>
      </c>
      <c r="O99">
        <f t="shared" si="33"/>
        <v>0.6236280330846653</v>
      </c>
      <c r="P99">
        <f t="shared" si="34"/>
        <v>8.237479288613633</v>
      </c>
      <c r="Q99">
        <f t="shared" si="35"/>
        <v>-0.47220118917730053</v>
      </c>
      <c r="S99">
        <f t="shared" si="36"/>
        <v>8.237479288613633</v>
      </c>
      <c r="T99">
        <f t="shared" si="37"/>
        <v>0.6236280330846653</v>
      </c>
    </row>
    <row r="100" spans="5:20" ht="12.75">
      <c r="E100">
        <f t="shared" si="27"/>
        <v>5.293142683485894E-259</v>
      </c>
      <c r="F100">
        <f t="shared" si="21"/>
        <v>3840</v>
      </c>
      <c r="H100">
        <f t="shared" si="28"/>
        <v>0.2119153825676524</v>
      </c>
      <c r="I100">
        <f t="shared" si="29"/>
        <v>0.30757484841051197</v>
      </c>
      <c r="J100">
        <f t="shared" si="30"/>
        <v>0.5089767925744633</v>
      </c>
      <c r="L100">
        <f t="shared" si="32"/>
        <v>0.623324682760424</v>
      </c>
      <c r="N100">
        <f t="shared" si="31"/>
        <v>0.6225709658336148</v>
      </c>
      <c r="O100">
        <f t="shared" si="33"/>
        <v>0.6225709658336148</v>
      </c>
      <c r="P100">
        <f t="shared" si="34"/>
        <v>8.253227645581772</v>
      </c>
      <c r="Q100">
        <f t="shared" si="35"/>
        <v>-0.47389765580179294</v>
      </c>
      <c r="S100">
        <f t="shared" si="36"/>
        <v>8.253227645581772</v>
      </c>
      <c r="T100">
        <f t="shared" si="37"/>
        <v>0.6225709658336148</v>
      </c>
    </row>
    <row r="101" spans="5:20" ht="12.75">
      <c r="E101">
        <f t="shared" si="27"/>
        <v>4.876931168472863E-263</v>
      </c>
      <c r="F101">
        <f t="shared" si="21"/>
        <v>3900</v>
      </c>
      <c r="H101">
        <f t="shared" si="28"/>
        <v>0.2119153825676524</v>
      </c>
      <c r="I101">
        <f t="shared" si="29"/>
        <v>0.3123807054169262</v>
      </c>
      <c r="J101">
        <f t="shared" si="30"/>
        <v>0.5089767925744633</v>
      </c>
      <c r="L101">
        <f t="shared" si="32"/>
        <v>0.6196775384886046</v>
      </c>
      <c r="N101">
        <f t="shared" si="31"/>
        <v>0.6215318219939461</v>
      </c>
      <c r="O101">
        <f t="shared" si="33"/>
        <v>0.6215318219939461</v>
      </c>
      <c r="P101">
        <f t="shared" si="34"/>
        <v>8.268731832117737</v>
      </c>
      <c r="Q101">
        <f t="shared" si="35"/>
        <v>-0.47556816742107316</v>
      </c>
      <c r="S101">
        <f t="shared" si="36"/>
        <v>8.268731832117737</v>
      </c>
      <c r="T101">
        <f t="shared" si="37"/>
        <v>0.6215318219939461</v>
      </c>
    </row>
    <row r="102" spans="5:20" ht="12.75">
      <c r="E102">
        <f t="shared" si="27"/>
        <v>4.493447285339076E-267</v>
      </c>
      <c r="F102">
        <f t="shared" si="21"/>
        <v>3960</v>
      </c>
      <c r="H102">
        <f t="shared" si="28"/>
        <v>0.2119153825676524</v>
      </c>
      <c r="I102">
        <f t="shared" si="29"/>
        <v>0.3171865624233404</v>
      </c>
      <c r="J102">
        <f t="shared" si="30"/>
        <v>0.5089767925744633</v>
      </c>
      <c r="L102">
        <f t="shared" si="32"/>
        <v>0.6160728256651088</v>
      </c>
      <c r="N102">
        <f t="shared" si="31"/>
        <v>0.6205101495394638</v>
      </c>
      <c r="O102">
        <f t="shared" si="33"/>
        <v>0.6205101495394638</v>
      </c>
      <c r="P102">
        <f t="shared" si="34"/>
        <v>8.283999304248526</v>
      </c>
      <c r="Q102">
        <f t="shared" si="35"/>
        <v>-0.4772133174374646</v>
      </c>
      <c r="S102">
        <f t="shared" si="36"/>
        <v>8.283999304248526</v>
      </c>
      <c r="T102">
        <f t="shared" si="37"/>
        <v>0.6205101495394638</v>
      </c>
    </row>
    <row r="103" spans="5:20" ht="12.75">
      <c r="E103">
        <f t="shared" si="27"/>
        <v>4.1401175880120824E-271</v>
      </c>
      <c r="F103">
        <f aca="true" t="shared" si="38" ref="F103:F166">F102+60</f>
        <v>4020</v>
      </c>
      <c r="H103">
        <f t="shared" si="28"/>
        <v>0.2119153825676524</v>
      </c>
      <c r="I103">
        <f t="shared" si="29"/>
        <v>0.3219924194297547</v>
      </c>
      <c r="J103">
        <f t="shared" si="30"/>
        <v>0.5089767925744633</v>
      </c>
      <c r="L103">
        <f t="shared" si="32"/>
        <v>0.612509808091277</v>
      </c>
      <c r="N103">
        <f t="shared" si="31"/>
        <v>0.6195055115173157</v>
      </c>
      <c r="O103">
        <f t="shared" si="33"/>
        <v>0.6195055115173157</v>
      </c>
      <c r="P103">
        <f t="shared" si="34"/>
        <v>8.299037181613066</v>
      </c>
      <c r="Q103">
        <f t="shared" si="35"/>
        <v>-0.47883368123368464</v>
      </c>
      <c r="S103">
        <f t="shared" si="36"/>
        <v>8.299037181613066</v>
      </c>
      <c r="T103">
        <f t="shared" si="37"/>
        <v>0.6195055115173157</v>
      </c>
    </row>
    <row r="104" spans="5:20" ht="12.75">
      <c r="E104">
        <f t="shared" si="27"/>
        <v>3.8145709861767076E-275</v>
      </c>
      <c r="F104">
        <f t="shared" si="38"/>
        <v>4080</v>
      </c>
      <c r="H104">
        <f t="shared" si="28"/>
        <v>0.2119153825676524</v>
      </c>
      <c r="I104">
        <f t="shared" si="29"/>
        <v>0.32679827643616893</v>
      </c>
      <c r="J104">
        <f t="shared" si="30"/>
        <v>0.5089767925744633</v>
      </c>
      <c r="L104">
        <f t="shared" si="32"/>
        <v>0.6089877665015494</v>
      </c>
      <c r="N104">
        <f t="shared" si="31"/>
        <v>0.6185174854248889</v>
      </c>
      <c r="O104">
        <f t="shared" si="33"/>
        <v>0.6185174854248889</v>
      </c>
      <c r="P104">
        <f t="shared" si="34"/>
        <v>8.313852267398207</v>
      </c>
      <c r="Q104">
        <f t="shared" si="35"/>
        <v>-0.4804298168541522</v>
      </c>
      <c r="S104">
        <f t="shared" si="36"/>
        <v>8.313852267398207</v>
      </c>
      <c r="T104">
        <f t="shared" si="37"/>
        <v>0.6185174854248889</v>
      </c>
    </row>
    <row r="105" spans="5:20" ht="12.75">
      <c r="E105">
        <f t="shared" si="27"/>
        <v>3.514622833591527E-279</v>
      </c>
      <c r="F105">
        <f t="shared" si="38"/>
        <v>4140</v>
      </c>
      <c r="H105">
        <f t="shared" si="28"/>
        <v>0.2119153825676524</v>
      </c>
      <c r="I105">
        <f t="shared" si="29"/>
        <v>0.3316041334425832</v>
      </c>
      <c r="J105">
        <f t="shared" si="30"/>
        <v>0.5089767925744633</v>
      </c>
      <c r="L105">
        <f t="shared" si="32"/>
        <v>0.6055059980794062</v>
      </c>
      <c r="N105">
        <f t="shared" si="31"/>
        <v>0.6175456626173634</v>
      </c>
      <c r="O105">
        <f t="shared" si="33"/>
        <v>0.6175456626173634</v>
      </c>
      <c r="P105">
        <f t="shared" si="34"/>
        <v>8.32845106681936</v>
      </c>
      <c r="Q105">
        <f t="shared" si="35"/>
        <v>-0.4820022656555074</v>
      </c>
      <c r="S105">
        <f t="shared" si="36"/>
        <v>8.32845106681936</v>
      </c>
      <c r="T105">
        <f t="shared" si="37"/>
        <v>0.6175456626173634</v>
      </c>
    </row>
    <row r="106" spans="5:20" ht="12.75">
      <c r="E106">
        <f t="shared" si="27"/>
        <v>3.2382602675809026E-283</v>
      </c>
      <c r="F106">
        <f t="shared" si="38"/>
        <v>4200</v>
      </c>
      <c r="H106">
        <f t="shared" si="28"/>
        <v>0.2119153825676524</v>
      </c>
      <c r="I106">
        <f t="shared" si="29"/>
        <v>0.33640999044899744</v>
      </c>
      <c r="J106">
        <f t="shared" si="30"/>
        <v>0.5089767925744633</v>
      </c>
      <c r="L106">
        <f t="shared" si="32"/>
        <v>0.6020638159898206</v>
      </c>
      <c r="N106">
        <f t="shared" si="31"/>
        <v>0.6165896477441744</v>
      </c>
      <c r="O106">
        <f t="shared" si="33"/>
        <v>0.6165896477441744</v>
      </c>
      <c r="P106">
        <f t="shared" si="34"/>
        <v>8.34283980427146</v>
      </c>
      <c r="Q106">
        <f t="shared" si="35"/>
        <v>-0.4835515529279625</v>
      </c>
      <c r="S106">
        <f t="shared" si="36"/>
        <v>8.34283980427146</v>
      </c>
      <c r="T106">
        <f t="shared" si="37"/>
        <v>0.6165896477441744</v>
      </c>
    </row>
    <row r="107" spans="5:20" ht="12.75">
      <c r="E107">
        <f t="shared" si="27"/>
        <v>2.983628701312839E-287</v>
      </c>
      <c r="F107">
        <f t="shared" si="38"/>
        <v>4260</v>
      </c>
      <c r="H107">
        <f t="shared" si="28"/>
        <v>0.2119153825676524</v>
      </c>
      <c r="I107">
        <f t="shared" si="29"/>
        <v>0.3412158474554117</v>
      </c>
      <c r="J107">
        <f t="shared" si="30"/>
        <v>0.5089767925744633</v>
      </c>
      <c r="L107">
        <f t="shared" si="32"/>
        <v>0.5986605489275681</v>
      </c>
      <c r="N107">
        <f t="shared" si="31"/>
        <v>0.6156490582127544</v>
      </c>
      <c r="O107">
        <f t="shared" si="33"/>
        <v>0.6156490582127544</v>
      </c>
      <c r="P107">
        <f t="shared" si="34"/>
        <v>8.357024439263416</v>
      </c>
      <c r="Q107">
        <f t="shared" si="35"/>
        <v>-0.48507818848899836</v>
      </c>
      <c r="S107">
        <f t="shared" si="36"/>
        <v>8.357024439263416</v>
      </c>
      <c r="T107">
        <f t="shared" si="37"/>
        <v>0.6156490582127544</v>
      </c>
    </row>
    <row r="108" spans="5:20" ht="12.75">
      <c r="E108">
        <f t="shared" si="27"/>
        <v>2.749019378219369E-291</v>
      </c>
      <c r="F108">
        <f t="shared" si="38"/>
        <v>4320</v>
      </c>
      <c r="H108">
        <f t="shared" si="28"/>
        <v>0.2119153825676524</v>
      </c>
      <c r="I108">
        <f t="shared" si="29"/>
        <v>0.34602170446182595</v>
      </c>
      <c r="J108">
        <f t="shared" si="30"/>
        <v>0.5089767925744633</v>
      </c>
      <c r="L108">
        <f t="shared" si="32"/>
        <v>0.5952955406807697</v>
      </c>
      <c r="N108">
        <f t="shared" si="31"/>
        <v>0.6147235236780252</v>
      </c>
      <c r="O108">
        <f t="shared" si="33"/>
        <v>0.6147235236780252</v>
      </c>
      <c r="P108">
        <f t="shared" si="34"/>
        <v>8.371010681238156</v>
      </c>
      <c r="Q108">
        <f t="shared" si="35"/>
        <v>-0.48658266725084215</v>
      </c>
      <c r="S108">
        <f t="shared" si="36"/>
        <v>8.371010681238156</v>
      </c>
      <c r="T108">
        <f t="shared" si="37"/>
        <v>0.6147235236780252</v>
      </c>
    </row>
    <row r="109" spans="5:20" ht="12.75">
      <c r="E109">
        <f t="shared" si="27"/>
        <v>2.5328579050403862E-295</v>
      </c>
      <c r="F109">
        <f t="shared" si="38"/>
        <v>4380</v>
      </c>
      <c r="H109">
        <f t="shared" si="28"/>
        <v>0.2119153825676524</v>
      </c>
      <c r="I109">
        <f t="shared" si="29"/>
        <v>0.3508275614682402</v>
      </c>
      <c r="J109">
        <f t="shared" si="30"/>
        <v>0.5089767925744633</v>
      </c>
      <c r="L109">
        <f t="shared" si="32"/>
        <v>0.5919681497090723</v>
      </c>
      <c r="N109">
        <f t="shared" si="31"/>
        <v>0.6138126855562069</v>
      </c>
      <c r="O109">
        <f t="shared" si="33"/>
        <v>0.6138126855562069</v>
      </c>
      <c r="P109">
        <f t="shared" si="34"/>
        <v>8.384804003370492</v>
      </c>
      <c r="Q109">
        <f t="shared" si="35"/>
        <v>-0.4880654697630686</v>
      </c>
      <c r="S109">
        <f t="shared" si="36"/>
        <v>8.384804003370492</v>
      </c>
      <c r="T109">
        <f t="shared" si="37"/>
        <v>0.6138126855562069</v>
      </c>
    </row>
    <row r="110" spans="5:20" ht="12.75">
      <c r="E110">
        <f t="shared" si="27"/>
        <v>2.3336936865396055E-299</v>
      </c>
      <c r="F110">
        <f t="shared" si="38"/>
        <v>4440</v>
      </c>
      <c r="H110">
        <f t="shared" si="28"/>
        <v>0.2119153825676524</v>
      </c>
      <c r="I110">
        <f t="shared" si="29"/>
        <v>0.35563341847465446</v>
      </c>
      <c r="J110">
        <f t="shared" si="30"/>
        <v>0.5089767925744633</v>
      </c>
      <c r="L110">
        <f t="shared" si="32"/>
        <v>0.5886777487358968</v>
      </c>
      <c r="N110">
        <f t="shared" si="31"/>
        <v>0.6129161965616075</v>
      </c>
      <c r="O110">
        <f t="shared" si="33"/>
        <v>0.6129161965616075</v>
      </c>
      <c r="P110">
        <f t="shared" si="34"/>
        <v>8.39840965542627</v>
      </c>
      <c r="Q110">
        <f t="shared" si="35"/>
        <v>-0.4895270627315912</v>
      </c>
      <c r="S110">
        <f t="shared" si="36"/>
        <v>8.39840965542627</v>
      </c>
      <c r="T110">
        <f t="shared" si="37"/>
        <v>0.6129161965616075</v>
      </c>
    </row>
    <row r="111" spans="5:20" ht="12.75">
      <c r="E111">
        <f t="shared" si="27"/>
        <v>2.15019019099217E-303</v>
      </c>
      <c r="F111">
        <f t="shared" si="38"/>
        <v>4500</v>
      </c>
      <c r="H111">
        <f t="shared" si="28"/>
        <v>0.2119153825676524</v>
      </c>
      <c r="I111">
        <f t="shared" si="29"/>
        <v>0.3604392754810687</v>
      </c>
      <c r="J111">
        <f t="shared" si="30"/>
        <v>0.5089767925744633</v>
      </c>
      <c r="L111">
        <f t="shared" si="32"/>
        <v>0.5854237243542105</v>
      </c>
      <c r="N111">
        <f t="shared" si="31"/>
        <v>0.6120337202651307</v>
      </c>
      <c r="O111">
        <f t="shared" si="33"/>
        <v>0.6120337202651307</v>
      </c>
      <c r="P111">
        <f t="shared" si="34"/>
        <v>8.411832675758411</v>
      </c>
      <c r="Q111">
        <f t="shared" si="35"/>
        <v>-0.4909678995152403</v>
      </c>
      <c r="S111">
        <f t="shared" si="36"/>
        <v>8.411832675758411</v>
      </c>
      <c r="T111">
        <f t="shared" si="37"/>
        <v>0.6120337202651307</v>
      </c>
    </row>
    <row r="112" spans="5:20" ht="12.75">
      <c r="E112">
        <f t="shared" si="27"/>
        <v>1.981115981118493E-307</v>
      </c>
      <c r="F112">
        <f t="shared" si="38"/>
        <v>4560</v>
      </c>
      <c r="H112">
        <f t="shared" si="28"/>
        <v>0.2119153825676524</v>
      </c>
      <c r="I112">
        <f t="shared" si="29"/>
        <v>0.36524513248748297</v>
      </c>
      <c r="J112">
        <f t="shared" si="30"/>
        <v>0.5089767925744633</v>
      </c>
      <c r="L112">
        <f t="shared" si="32"/>
        <v>0.5822054766453012</v>
      </c>
      <c r="N112">
        <f t="shared" si="31"/>
        <v>0.6111649306733277</v>
      </c>
      <c r="O112">
        <f t="shared" si="33"/>
        <v>0.6111649306733277</v>
      </c>
      <c r="P112">
        <f t="shared" si="34"/>
        <v>8.425077902508432</v>
      </c>
      <c r="Q112">
        <f t="shared" si="35"/>
        <v>-0.4923884206010496</v>
      </c>
      <c r="S112">
        <f t="shared" si="36"/>
        <v>8.425077902508432</v>
      </c>
      <c r="T112">
        <f t="shared" si="37"/>
        <v>0.6111649306733277</v>
      </c>
    </row>
    <row r="113" spans="5:20" ht="12.75">
      <c r="E113">
        <f t="shared" si="27"/>
        <v>1.8253364502754E-311</v>
      </c>
      <c r="F113">
        <f t="shared" si="38"/>
        <v>4620</v>
      </c>
      <c r="H113">
        <f t="shared" si="28"/>
        <v>0.2119153825676524</v>
      </c>
      <c r="I113">
        <f t="shared" si="29"/>
        <v>0.3700509894938972</v>
      </c>
      <c r="J113">
        <f t="shared" si="30"/>
        <v>0.5089767925744633</v>
      </c>
      <c r="L113">
        <f t="shared" si="32"/>
        <v>0.5790224188100587</v>
      </c>
      <c r="N113">
        <f t="shared" si="31"/>
        <v>0.6103095118268833</v>
      </c>
      <c r="O113">
        <f t="shared" si="33"/>
        <v>0.6103095118268833</v>
      </c>
      <c r="P113">
        <f t="shared" si="34"/>
        <v>8.438149984075784</v>
      </c>
      <c r="Q113">
        <f t="shared" si="35"/>
        <v>-0.49378905405931217</v>
      </c>
      <c r="S113">
        <f t="shared" si="36"/>
        <v>8.438149984075784</v>
      </c>
      <c r="T113">
        <f t="shared" si="37"/>
        <v>0.6103095118268833</v>
      </c>
    </row>
    <row r="114" spans="5:20" ht="12.75">
      <c r="E114">
        <f t="shared" si="27"/>
        <v>1.681806207E-315</v>
      </c>
      <c r="F114">
        <f t="shared" si="38"/>
        <v>4680</v>
      </c>
      <c r="H114">
        <f t="shared" si="28"/>
        <v>0.2119153825676524</v>
      </c>
      <c r="I114">
        <f t="shared" si="29"/>
        <v>0.3748568465003115</v>
      </c>
      <c r="J114">
        <f t="shared" si="30"/>
        <v>0.5089767925744633</v>
      </c>
      <c r="L114">
        <f t="shared" si="32"/>
        <v>0.5758739768122838</v>
      </c>
      <c r="N114">
        <f t="shared" si="31"/>
        <v>0.6094671574174986</v>
      </c>
      <c r="O114">
        <f t="shared" si="33"/>
        <v>0.6094671574174986</v>
      </c>
      <c r="P114">
        <f t="shared" si="34"/>
        <v>8.451053388911692</v>
      </c>
      <c r="Q114">
        <f t="shared" si="35"/>
        <v>-0.49517021597940925</v>
      </c>
      <c r="S114">
        <f t="shared" si="36"/>
        <v>8.451053388911692</v>
      </c>
      <c r="T114">
        <f t="shared" si="37"/>
        <v>0.6094671574174986</v>
      </c>
    </row>
    <row r="115" spans="5:20" ht="12.75">
      <c r="E115">
        <f t="shared" si="27"/>
        <v>1.54954E-319</v>
      </c>
      <c r="F115">
        <f t="shared" si="38"/>
        <v>4740</v>
      </c>
      <c r="H115">
        <f t="shared" si="28"/>
        <v>0.2119153825676524</v>
      </c>
      <c r="I115">
        <f t="shared" si="29"/>
        <v>0.3796627035067257</v>
      </c>
      <c r="J115">
        <f t="shared" si="30"/>
        <v>0.5089767925744633</v>
      </c>
      <c r="L115">
        <f t="shared" si="32"/>
        <v>0.572759589033573</v>
      </c>
      <c r="N115">
        <f t="shared" si="31"/>
        <v>0.608637570422194</v>
      </c>
      <c r="O115">
        <f t="shared" si="33"/>
        <v>0.608637570422194</v>
      </c>
      <c r="P115">
        <f t="shared" si="34"/>
        <v>8.463792414689122</v>
      </c>
      <c r="Q115">
        <f t="shared" si="35"/>
        <v>-0.4965323108873521</v>
      </c>
      <c r="S115">
        <f t="shared" si="36"/>
        <v>8.463792414689122</v>
      </c>
      <c r="T115">
        <f t="shared" si="37"/>
        <v>0.608637570422194</v>
      </c>
    </row>
    <row r="116" spans="5:20" ht="12.75">
      <c r="E116">
        <f t="shared" si="27"/>
        <v>1.5E-323</v>
      </c>
      <c r="F116">
        <f t="shared" si="38"/>
        <v>4800</v>
      </c>
      <c r="H116">
        <f t="shared" si="28"/>
        <v>0.2119153825676524</v>
      </c>
      <c r="I116">
        <f t="shared" si="29"/>
        <v>0.38446856051313993</v>
      </c>
      <c r="J116">
        <f t="shared" si="30"/>
        <v>0.5089767925744633</v>
      </c>
      <c r="L116">
        <f t="shared" si="32"/>
        <v>0.5696787059393409</v>
      </c>
      <c r="N116">
        <f t="shared" si="31"/>
        <v>0.607820462754116</v>
      </c>
      <c r="O116">
        <f t="shared" si="33"/>
        <v>0.607820462754116</v>
      </c>
      <c r="P116">
        <f t="shared" si="34"/>
        <v>8.476371196895983</v>
      </c>
      <c r="Q116">
        <f t="shared" si="35"/>
        <v>-0.49787573214593195</v>
      </c>
      <c r="S116">
        <f t="shared" si="36"/>
        <v>8.476371196895983</v>
      </c>
      <c r="T116">
        <f t="shared" si="37"/>
        <v>0.607820462754116</v>
      </c>
    </row>
    <row r="117" spans="5:20" ht="12.75">
      <c r="E117">
        <f t="shared" si="27"/>
        <v>0</v>
      </c>
      <c r="F117">
        <f t="shared" si="38"/>
        <v>4860</v>
      </c>
      <c r="H117">
        <f t="shared" si="28"/>
        <v>0.2119153825676524</v>
      </c>
      <c r="I117">
        <f t="shared" si="29"/>
        <v>0.3892744175195542</v>
      </c>
      <c r="J117">
        <f t="shared" si="30"/>
        <v>0.5089767925744633</v>
      </c>
      <c r="L117">
        <f t="shared" si="32"/>
        <v>0.566630789755563</v>
      </c>
      <c r="N117">
        <f t="shared" si="31"/>
        <v>0.6070155549289846</v>
      </c>
      <c r="O117">
        <f t="shared" si="33"/>
        <v>0.6070155549289846</v>
      </c>
      <c r="P117">
        <f t="shared" si="34"/>
        <v>8.48879371689454</v>
      </c>
      <c r="Q117">
        <f t="shared" si="35"/>
        <v>-0.4992008623383169</v>
      </c>
      <c r="S117">
        <f t="shared" si="36"/>
        <v>8.48879371689454</v>
      </c>
      <c r="T117">
        <f t="shared" si="37"/>
        <v>0.6070155549289846</v>
      </c>
    </row>
    <row r="118" spans="5:20" ht="12.75">
      <c r="E118">
        <f t="shared" si="27"/>
        <v>0</v>
      </c>
      <c r="F118">
        <f t="shared" si="38"/>
        <v>4920</v>
      </c>
      <c r="H118">
        <f t="shared" si="28"/>
        <v>0.2119153825676524</v>
      </c>
      <c r="I118">
        <f t="shared" si="29"/>
        <v>0.39408027452596844</v>
      </c>
      <c r="J118">
        <f t="shared" si="30"/>
        <v>0.5089767925744633</v>
      </c>
      <c r="L118">
        <f t="shared" si="32"/>
        <v>0.5636153141558422</v>
      </c>
      <c r="N118">
        <f t="shared" si="31"/>
        <v>0.6062225757463702</v>
      </c>
      <c r="O118">
        <f t="shared" si="33"/>
        <v>0.6062225757463702</v>
      </c>
      <c r="P118">
        <f t="shared" si="34"/>
        <v>8.501063809486354</v>
      </c>
      <c r="Q118">
        <f t="shared" si="35"/>
        <v>-0.5005080736358934</v>
      </c>
      <c r="S118">
        <f t="shared" si="36"/>
        <v>8.501063809486354</v>
      </c>
      <c r="T118">
        <f t="shared" si="37"/>
        <v>0.6062225757463702</v>
      </c>
    </row>
    <row r="119" spans="5:20" ht="12.75">
      <c r="E119">
        <f t="shared" si="27"/>
        <v>0</v>
      </c>
      <c r="F119">
        <f t="shared" si="38"/>
        <v>4980</v>
      </c>
      <c r="H119">
        <f t="shared" si="28"/>
        <v>0.2119153825676524</v>
      </c>
      <c r="I119">
        <f t="shared" si="29"/>
        <v>0.3988861315323827</v>
      </c>
      <c r="J119">
        <f t="shared" si="30"/>
        <v>0.5089767925744633</v>
      </c>
      <c r="L119">
        <f t="shared" si="32"/>
        <v>0.5606317639584123</v>
      </c>
      <c r="N119">
        <f t="shared" si="31"/>
        <v>0.605441261985037</v>
      </c>
      <c r="O119">
        <f t="shared" si="33"/>
        <v>0.605441261985037</v>
      </c>
      <c r="P119">
        <f t="shared" si="34"/>
        <v>8.513185170018698</v>
      </c>
      <c r="Q119">
        <f t="shared" si="35"/>
        <v>-0.501797728151104</v>
      </c>
      <c r="S119">
        <f t="shared" si="36"/>
        <v>8.513185170018698</v>
      </c>
      <c r="T119">
        <f t="shared" si="37"/>
        <v>0.605441261985037</v>
      </c>
    </row>
    <row r="120" spans="5:20" ht="12.75">
      <c r="E120">
        <f t="shared" si="27"/>
        <v>0</v>
      </c>
      <c r="F120">
        <f t="shared" si="38"/>
        <v>5040</v>
      </c>
      <c r="H120">
        <f t="shared" si="28"/>
        <v>0.2119153825676524</v>
      </c>
      <c r="I120">
        <f t="shared" si="29"/>
        <v>0.40369198853879695</v>
      </c>
      <c r="J120">
        <f t="shared" si="30"/>
        <v>0.5089767925744633</v>
      </c>
      <c r="L120">
        <f t="shared" si="32"/>
        <v>0.5576796348327163</v>
      </c>
      <c r="N120">
        <f t="shared" si="31"/>
        <v>0.6046713581116332</v>
      </c>
      <c r="O120">
        <f t="shared" si="33"/>
        <v>0.6046713581116332</v>
      </c>
      <c r="P120">
        <f t="shared" si="34"/>
        <v>8.525161361065415</v>
      </c>
      <c r="Q120">
        <f t="shared" si="35"/>
        <v>-0.5030701782759915</v>
      </c>
      <c r="S120">
        <f t="shared" si="36"/>
        <v>8.525161361065415</v>
      </c>
      <c r="T120">
        <f t="shared" si="37"/>
        <v>0.6046713581116332</v>
      </c>
    </row>
    <row r="121" spans="5:20" ht="12.75">
      <c r="E121">
        <f t="shared" si="27"/>
        <v>0</v>
      </c>
      <c r="F121">
        <f t="shared" si="38"/>
        <v>5100</v>
      </c>
      <c r="H121">
        <f t="shared" si="28"/>
        <v>0.2119153825676524</v>
      </c>
      <c r="I121">
        <f t="shared" si="29"/>
        <v>0.40849784554521124</v>
      </c>
      <c r="J121">
        <f t="shared" si="30"/>
        <v>0.5089767925744633</v>
      </c>
      <c r="L121">
        <f t="shared" si="32"/>
        <v>0.5547584330152053</v>
      </c>
      <c r="N121">
        <f t="shared" si="31"/>
        <v>0.6039126160020515</v>
      </c>
      <c r="O121">
        <f t="shared" si="33"/>
        <v>0.6039126160020515</v>
      </c>
      <c r="P121">
        <f t="shared" si="34"/>
        <v>8.536995818712418</v>
      </c>
      <c r="Q121">
        <f t="shared" si="35"/>
        <v>-0.5043257670071231</v>
      </c>
      <c r="S121">
        <f t="shared" si="36"/>
        <v>8.536995818712418</v>
      </c>
      <c r="T121">
        <f t="shared" si="37"/>
        <v>0.6039126160020515</v>
      </c>
    </row>
    <row r="122" spans="5:20" ht="12.75">
      <c r="E122">
        <f aca="true" t="shared" si="39" ref="E122:E153">EXP(F122*stm*-1)</f>
        <v>0</v>
      </c>
      <c r="F122">
        <f t="shared" si="38"/>
        <v>5160</v>
      </c>
      <c r="H122">
        <f aca="true" t="shared" si="40" ref="H122:H153">1-NORMDIST(crit,0,1,TRUE)</f>
        <v>0.2119153825676524</v>
      </c>
      <c r="I122">
        <f aca="true" t="shared" si="41" ref="I122:I153">H122*F122*kk</f>
        <v>0.41330370255162546</v>
      </c>
      <c r="J122">
        <f aca="true" t="shared" si="42" ref="J122:J153">(1-NORMDIST(crit,ms,sdsig,TRUE))</f>
        <v>0.5089767925744633</v>
      </c>
      <c r="L122">
        <f t="shared" si="32"/>
        <v>0.5518676750340241</v>
      </c>
      <c r="N122">
        <f aca="true" t="shared" si="43" ref="N122:N153">pll*(J122+I122)/(J122+2*I122)+(1-pll)*0.5</f>
        <v>0.6031647946748201</v>
      </c>
      <c r="O122">
        <f t="shared" si="33"/>
        <v>0.6031647946748201</v>
      </c>
      <c r="P122">
        <f t="shared" si="34"/>
        <v>8.548691858475609</v>
      </c>
      <c r="Q122">
        <f t="shared" si="35"/>
        <v>-0.5055648282575326</v>
      </c>
      <c r="S122">
        <f t="shared" si="36"/>
        <v>8.548691858475609</v>
      </c>
      <c r="T122">
        <f t="shared" si="37"/>
        <v>0.6031647946748201</v>
      </c>
    </row>
    <row r="123" spans="5:20" ht="12.75">
      <c r="E123">
        <f t="shared" si="39"/>
        <v>0</v>
      </c>
      <c r="F123">
        <f t="shared" si="38"/>
        <v>5220</v>
      </c>
      <c r="H123">
        <f t="shared" si="40"/>
        <v>0.2119153825676524</v>
      </c>
      <c r="I123">
        <f t="shared" si="41"/>
        <v>0.4181095595580397</v>
      </c>
      <c r="J123">
        <f t="shared" si="42"/>
        <v>0.5089767925744633</v>
      </c>
      <c r="L123">
        <f t="shared" si="32"/>
        <v>0.5490068874422587</v>
      </c>
      <c r="N123">
        <f t="shared" si="43"/>
        <v>0.6024276600359255</v>
      </c>
      <c r="O123">
        <f t="shared" si="33"/>
        <v>0.6024276600359255</v>
      </c>
      <c r="P123">
        <f t="shared" si="34"/>
        <v>8.560252680876685</v>
      </c>
      <c r="Q123">
        <f t="shared" si="35"/>
        <v>-0.50678768715628</v>
      </c>
      <c r="S123">
        <f t="shared" si="36"/>
        <v>8.560252680876685</v>
      </c>
      <c r="T123">
        <f t="shared" si="37"/>
        <v>0.6024276600359255</v>
      </c>
    </row>
    <row r="124" spans="5:20" ht="12.75">
      <c r="E124">
        <f t="shared" si="39"/>
        <v>0</v>
      </c>
      <c r="F124">
        <f t="shared" si="38"/>
        <v>5280</v>
      </c>
      <c r="H124">
        <f t="shared" si="40"/>
        <v>0.2119153825676524</v>
      </c>
      <c r="I124">
        <f t="shared" si="41"/>
        <v>0.42291541656445397</v>
      </c>
      <c r="J124">
        <f t="shared" si="42"/>
        <v>0.5089767925744633</v>
      </c>
      <c r="L124">
        <f t="shared" si="32"/>
        <v>0.5461756065594385</v>
      </c>
      <c r="N124">
        <f t="shared" si="43"/>
        <v>0.6017009846344953</v>
      </c>
      <c r="O124">
        <f t="shared" si="33"/>
        <v>0.6017009846344953</v>
      </c>
      <c r="P124">
        <f t="shared" si="34"/>
        <v>8.571681376700306</v>
      </c>
      <c r="Q124">
        <f t="shared" si="35"/>
        <v>-0.5079946603362039</v>
      </c>
      <c r="S124">
        <f t="shared" si="36"/>
        <v>8.571681376700306</v>
      </c>
      <c r="T124">
        <f t="shared" si="37"/>
        <v>0.6017009846344953</v>
      </c>
    </row>
    <row r="125" spans="5:20" ht="12.75">
      <c r="E125">
        <f t="shared" si="39"/>
        <v>0</v>
      </c>
      <c r="F125">
        <f t="shared" si="38"/>
        <v>5340</v>
      </c>
      <c r="H125">
        <f t="shared" si="40"/>
        <v>0.2119153825676524</v>
      </c>
      <c r="I125">
        <f t="shared" si="41"/>
        <v>0.4277212735708682</v>
      </c>
      <c r="J125">
        <f t="shared" si="42"/>
        <v>0.5089767925744633</v>
      </c>
      <c r="L125">
        <f t="shared" si="32"/>
        <v>0.5433733782209966</v>
      </c>
      <c r="N125">
        <f t="shared" si="43"/>
        <v>0.6009845474288096</v>
      </c>
      <c r="O125">
        <f t="shared" si="33"/>
        <v>0.6009845474288096</v>
      </c>
      <c r="P125">
        <f t="shared" si="34"/>
        <v>8.582980931954241</v>
      </c>
      <c r="Q125">
        <f t="shared" si="35"/>
        <v>-0.5091860562104031</v>
      </c>
      <c r="S125">
        <f t="shared" si="36"/>
        <v>8.582980931954241</v>
      </c>
      <c r="T125">
        <f t="shared" si="37"/>
        <v>0.6009845474288096</v>
      </c>
    </row>
    <row r="126" spans="5:20" ht="12.75">
      <c r="E126">
        <f t="shared" si="39"/>
        <v>0</v>
      </c>
      <c r="F126">
        <f t="shared" si="38"/>
        <v>5400</v>
      </c>
      <c r="H126">
        <f t="shared" si="40"/>
        <v>0.2119153825676524</v>
      </c>
      <c r="I126">
        <f t="shared" si="41"/>
        <v>0.4325271305772825</v>
      </c>
      <c r="J126">
        <f t="shared" si="42"/>
        <v>0.5089767925744633</v>
      </c>
      <c r="L126">
        <f t="shared" si="32"/>
        <v>0.5405997575354018</v>
      </c>
      <c r="N126">
        <f t="shared" si="43"/>
        <v>0.6002781335621313</v>
      </c>
      <c r="O126">
        <f t="shared" si="33"/>
        <v>0.6002781335621313</v>
      </c>
      <c r="P126">
        <f t="shared" si="34"/>
        <v>8.594154232552366</v>
      </c>
      <c r="Q126">
        <f t="shared" si="35"/>
        <v>-0.5103621752379663</v>
      </c>
      <c r="S126">
        <f t="shared" si="36"/>
        <v>8.594154232552366</v>
      </c>
      <c r="T126">
        <f t="shared" si="37"/>
        <v>0.6002781335621313</v>
      </c>
    </row>
    <row r="127" spans="5:20" ht="12.75">
      <c r="E127">
        <f t="shared" si="39"/>
        <v>0</v>
      </c>
      <c r="F127">
        <f t="shared" si="38"/>
        <v>5460</v>
      </c>
      <c r="H127">
        <f t="shared" si="40"/>
        <v>0.2119153825676524</v>
      </c>
      <c r="I127">
        <f t="shared" si="41"/>
        <v>0.4373329875836967</v>
      </c>
      <c r="J127">
        <f t="shared" si="42"/>
        <v>0.5089767925744633</v>
      </c>
      <c r="L127">
        <f t="shared" si="32"/>
        <v>0.5378543086486924</v>
      </c>
      <c r="N127">
        <f t="shared" si="43"/>
        <v>0.599581534147882</v>
      </c>
      <c r="O127">
        <f t="shared" si="33"/>
        <v>0.599581534147882</v>
      </c>
      <c r="P127">
        <f t="shared" si="34"/>
        <v>8.605204068738951</v>
      </c>
      <c r="Q127">
        <f t="shared" si="35"/>
        <v>-0.511523310179428</v>
      </c>
      <c r="S127">
        <f t="shared" si="36"/>
        <v>8.605204068738951</v>
      </c>
      <c r="T127">
        <f t="shared" si="37"/>
        <v>0.599581534147882</v>
      </c>
    </row>
    <row r="128" spans="5:20" ht="12.75">
      <c r="E128">
        <f t="shared" si="39"/>
        <v>0</v>
      </c>
      <c r="F128">
        <f t="shared" si="38"/>
        <v>5520</v>
      </c>
      <c r="H128">
        <f t="shared" si="40"/>
        <v>0.2119153825676524</v>
      </c>
      <c r="I128">
        <f t="shared" si="41"/>
        <v>0.442138844590111</v>
      </c>
      <c r="J128">
        <f t="shared" si="42"/>
        <v>0.5089767925744633</v>
      </c>
      <c r="L128">
        <f t="shared" si="32"/>
        <v>0.5351366045161484</v>
      </c>
      <c r="N128">
        <f t="shared" si="43"/>
        <v>0.5988945460637074</v>
      </c>
      <c r="O128">
        <f t="shared" si="33"/>
        <v>0.5988945460637074</v>
      </c>
      <c r="P128">
        <f t="shared" si="34"/>
        <v>8.616133139271142</v>
      </c>
      <c r="Q128">
        <f t="shared" si="35"/>
        <v>-0.5126697463424201</v>
      </c>
      <c r="S128">
        <f t="shared" si="36"/>
        <v>8.616133139271142</v>
      </c>
      <c r="T128">
        <f t="shared" si="37"/>
        <v>0.5988945460637074</v>
      </c>
    </row>
    <row r="129" spans="5:20" ht="12.75">
      <c r="E129">
        <f t="shared" si="39"/>
        <v>0</v>
      </c>
      <c r="F129">
        <f t="shared" si="38"/>
        <v>5580</v>
      </c>
      <c r="H129">
        <f t="shared" si="40"/>
        <v>0.2119153825676524</v>
      </c>
      <c r="I129">
        <f t="shared" si="41"/>
        <v>0.4469447015965252</v>
      </c>
      <c r="J129">
        <f t="shared" si="42"/>
        <v>0.5089767925744633</v>
      </c>
      <c r="L129">
        <f t="shared" si="32"/>
        <v>0.5324462266808503</v>
      </c>
      <c r="N129">
        <f t="shared" si="43"/>
        <v>0.5982169717540116</v>
      </c>
      <c r="O129">
        <f t="shared" si="33"/>
        <v>0.5982169717540116</v>
      </c>
      <c r="P129">
        <f t="shared" si="34"/>
        <v>8.626944055375356</v>
      </c>
      <c r="Q129">
        <f t="shared" si="35"/>
        <v>-0.5138017618179508</v>
      </c>
      <c r="S129">
        <f t="shared" si="36"/>
        <v>8.626944055375356</v>
      </c>
      <c r="T129">
        <f t="shared" si="37"/>
        <v>0.5982169717540116</v>
      </c>
    </row>
    <row r="130" spans="5:20" ht="12.75">
      <c r="E130">
        <f t="shared" si="39"/>
        <v>0</v>
      </c>
      <c r="F130">
        <f t="shared" si="38"/>
        <v>5640</v>
      </c>
      <c r="H130">
        <f t="shared" si="40"/>
        <v>0.2119153825676524</v>
      </c>
      <c r="I130">
        <f t="shared" si="41"/>
        <v>0.45175055860293944</v>
      </c>
      <c r="J130">
        <f t="shared" si="42"/>
        <v>0.5089767925744633</v>
      </c>
      <c r="L130">
        <f t="shared" si="32"/>
        <v>0.5297827650588854</v>
      </c>
      <c r="N130">
        <f t="shared" si="43"/>
        <v>0.5975486190405505</v>
      </c>
      <c r="O130">
        <f t="shared" si="33"/>
        <v>0.5975486190405505</v>
      </c>
      <c r="P130">
        <f t="shared" si="34"/>
        <v>8.637639344492104</v>
      </c>
      <c r="Q130">
        <f t="shared" si="35"/>
        <v>-0.5149196277077297</v>
      </c>
      <c r="S130">
        <f t="shared" si="36"/>
        <v>8.637639344492104</v>
      </c>
      <c r="T130">
        <f t="shared" si="37"/>
        <v>0.5975486190405505</v>
      </c>
    </row>
    <row r="131" spans="5:20" ht="12.75">
      <c r="E131">
        <f t="shared" si="39"/>
        <v>0</v>
      </c>
      <c r="F131">
        <f t="shared" si="38"/>
        <v>5700</v>
      </c>
      <c r="H131">
        <f t="shared" si="40"/>
        <v>0.2119153825676524</v>
      </c>
      <c r="I131">
        <f t="shared" si="41"/>
        <v>0.4565564156093537</v>
      </c>
      <c r="J131">
        <f t="shared" si="42"/>
        <v>0.5089767925744633</v>
      </c>
      <c r="L131">
        <f t="shared" si="32"/>
        <v>0.527145817730968</v>
      </c>
      <c r="N131">
        <f t="shared" si="43"/>
        <v>0.5968893009407087</v>
      </c>
      <c r="O131">
        <f t="shared" si="33"/>
        <v>0.5968893009407087</v>
      </c>
      <c r="P131">
        <f t="shared" si="34"/>
        <v>8.648221453822641</v>
      </c>
      <c r="Q131">
        <f t="shared" si="35"/>
        <v>-0.5160236083429315</v>
      </c>
      <c r="S131">
        <f t="shared" si="36"/>
        <v>8.648221453822641</v>
      </c>
      <c r="T131">
        <f t="shared" si="37"/>
        <v>0.5968893009407087</v>
      </c>
    </row>
    <row r="132" spans="5:20" ht="12.75">
      <c r="E132">
        <f t="shared" si="39"/>
        <v>0</v>
      </c>
      <c r="F132">
        <f t="shared" si="38"/>
        <v>5760</v>
      </c>
      <c r="H132">
        <f t="shared" si="40"/>
        <v>0.2119153825676524</v>
      </c>
      <c r="I132">
        <f t="shared" si="41"/>
        <v>0.46136227261576795</v>
      </c>
      <c r="J132">
        <f t="shared" si="42"/>
        <v>0.5089767925744633</v>
      </c>
      <c r="L132">
        <f t="shared" si="32"/>
        <v>0.5245349907402526</v>
      </c>
      <c r="N132">
        <f t="shared" si="43"/>
        <v>0.5962388354930952</v>
      </c>
      <c r="O132">
        <f t="shared" si="33"/>
        <v>0.5962388354930952</v>
      </c>
      <c r="P132">
        <f t="shared" si="34"/>
        <v>8.658692753689937</v>
      </c>
      <c r="Q132">
        <f t="shared" si="35"/>
        <v>-0.5171139614947747</v>
      </c>
      <c r="S132">
        <f t="shared" si="36"/>
        <v>8.658692753689937</v>
      </c>
      <c r="T132">
        <f t="shared" si="37"/>
        <v>0.5962388354930952</v>
      </c>
    </row>
    <row r="133" spans="5:20" ht="12.75">
      <c r="E133">
        <f t="shared" si="39"/>
        <v>0</v>
      </c>
      <c r="F133">
        <f t="shared" si="38"/>
        <v>5820</v>
      </c>
      <c r="H133">
        <f t="shared" si="40"/>
        <v>0.2119153825676524</v>
      </c>
      <c r="I133">
        <f t="shared" si="41"/>
        <v>0.46616812962218224</v>
      </c>
      <c r="J133">
        <f t="shared" si="42"/>
        <v>0.5089767925744633</v>
      </c>
      <c r="L133">
        <f t="shared" si="32"/>
        <v>0.5219498978961243</v>
      </c>
      <c r="N133">
        <f t="shared" si="43"/>
        <v>0.5955970455901174</v>
      </c>
      <c r="O133">
        <f t="shared" si="33"/>
        <v>0.5955970455901174</v>
      </c>
      <c r="P133">
        <f t="shared" si="34"/>
        <v>8.669055540725484</v>
      </c>
      <c r="Q133">
        <f t="shared" si="35"/>
        <v>-0.5181909385772699</v>
      </c>
      <c r="S133">
        <f t="shared" si="36"/>
        <v>8.669055540725484</v>
      </c>
      <c r="T133">
        <f t="shared" si="37"/>
        <v>0.5955970455901174</v>
      </c>
    </row>
    <row r="134" spans="5:20" ht="12.75">
      <c r="E134">
        <f t="shared" si="39"/>
        <v>0</v>
      </c>
      <c r="F134">
        <f t="shared" si="38"/>
        <v>5880</v>
      </c>
      <c r="H134">
        <f t="shared" si="40"/>
        <v>0.2119153825676524</v>
      </c>
      <c r="I134">
        <f t="shared" si="41"/>
        <v>0.47097398662859646</v>
      </c>
      <c r="J134">
        <f t="shared" si="42"/>
        <v>0.5089767925744633</v>
      </c>
      <c r="L134">
        <f t="shared" si="32"/>
        <v>0.5193901605837654</v>
      </c>
      <c r="N134">
        <f t="shared" si="43"/>
        <v>0.594963758817211</v>
      </c>
      <c r="O134">
        <f t="shared" si="33"/>
        <v>0.594963758817211</v>
      </c>
      <c r="P134">
        <f t="shared" si="34"/>
        <v>8.679312040892672</v>
      </c>
      <c r="Q134">
        <f t="shared" si="35"/>
        <v>-0.5192547848424752</v>
      </c>
      <c r="S134">
        <f t="shared" si="36"/>
        <v>8.679312040892672</v>
      </c>
      <c r="T134">
        <f t="shared" si="37"/>
        <v>0.594963758817211</v>
      </c>
    </row>
    <row r="135" spans="5:20" ht="12.75">
      <c r="E135">
        <f t="shared" si="39"/>
        <v>0</v>
      </c>
      <c r="F135">
        <f t="shared" si="38"/>
        <v>5940</v>
      </c>
      <c r="H135">
        <f t="shared" si="40"/>
        <v>0.2119153825676524</v>
      </c>
      <c r="I135">
        <f t="shared" si="41"/>
        <v>0.47577984363501075</v>
      </c>
      <c r="J135">
        <f t="shared" si="42"/>
        <v>0.5089767925744633</v>
      </c>
      <c r="L135">
        <f t="shared" si="32"/>
        <v>0.516855407579295</v>
      </c>
      <c r="N135">
        <f t="shared" si="43"/>
        <v>0.5943388072984159</v>
      </c>
      <c r="O135">
        <f t="shared" si="33"/>
        <v>0.5943388072984159</v>
      </c>
      <c r="P135">
        <f t="shared" si="34"/>
        <v>8.68946441235669</v>
      </c>
      <c r="Q135">
        <f t="shared" si="35"/>
        <v>-0.5203057395685852</v>
      </c>
      <c r="S135">
        <f t="shared" si="36"/>
        <v>8.68946441235669</v>
      </c>
      <c r="T135">
        <f t="shared" si="37"/>
        <v>0.5943388072984159</v>
      </c>
    </row>
    <row r="136" spans="5:20" ht="12.75">
      <c r="E136">
        <f t="shared" si="39"/>
        <v>0</v>
      </c>
      <c r="F136">
        <f t="shared" si="38"/>
        <v>6000</v>
      </c>
      <c r="H136">
        <f t="shared" si="40"/>
        <v>0.2119153825676524</v>
      </c>
      <c r="I136">
        <f t="shared" si="41"/>
        <v>0.480585700641425</v>
      </c>
      <c r="J136">
        <f t="shared" si="42"/>
        <v>0.5089767925744633</v>
      </c>
      <c r="L136">
        <f t="shared" si="32"/>
        <v>0.5143452748702979</v>
      </c>
      <c r="N136">
        <f t="shared" si="43"/>
        <v>0.5937220275480122</v>
      </c>
      <c r="O136">
        <f t="shared" si="33"/>
        <v>0.5937220275480122</v>
      </c>
      <c r="P136">
        <f t="shared" si="34"/>
        <v>8.699514748210191</v>
      </c>
      <c r="Q136">
        <f t="shared" si="35"/>
        <v>-0.5213440362411523</v>
      </c>
      <c r="S136">
        <f t="shared" si="36"/>
        <v>8.699514748210191</v>
      </c>
      <c r="T136">
        <f t="shared" si="37"/>
        <v>0.5937220275480122</v>
      </c>
    </row>
    <row r="137" spans="5:20" ht="12.75">
      <c r="E137">
        <f t="shared" si="39"/>
        <v>0</v>
      </c>
      <c r="F137">
        <f t="shared" si="38"/>
        <v>6060</v>
      </c>
      <c r="H137">
        <f t="shared" si="40"/>
        <v>0.2119153825676524</v>
      </c>
      <c r="I137">
        <f t="shared" si="41"/>
        <v>0.4853915576478392</v>
      </c>
      <c r="J137">
        <f t="shared" si="42"/>
        <v>0.5089767925744633</v>
      </c>
      <c r="L137">
        <f t="shared" si="32"/>
        <v>0.5118594054815558</v>
      </c>
      <c r="N137">
        <f t="shared" si="43"/>
        <v>0.5931132603279363</v>
      </c>
      <c r="O137">
        <f t="shared" si="33"/>
        <v>0.5931132603279363</v>
      </c>
      <c r="P137">
        <f t="shared" si="34"/>
        <v>8.70946507906336</v>
      </c>
      <c r="Q137">
        <f t="shared" si="35"/>
        <v>-0.5223699027277384</v>
      </c>
      <c r="S137">
        <f t="shared" si="36"/>
        <v>8.70946507906336</v>
      </c>
      <c r="T137">
        <f t="shared" si="37"/>
        <v>0.5931132603279363</v>
      </c>
    </row>
    <row r="138" spans="5:20" ht="12.75">
      <c r="E138">
        <f t="shared" si="39"/>
        <v>0</v>
      </c>
      <c r="F138">
        <f t="shared" si="38"/>
        <v>6120</v>
      </c>
      <c r="H138">
        <f t="shared" si="40"/>
        <v>0.2119153825676524</v>
      </c>
      <c r="I138">
        <f t="shared" si="41"/>
        <v>0.4901974146542535</v>
      </c>
      <c r="J138">
        <f t="shared" si="42"/>
        <v>0.5089767925744633</v>
      </c>
      <c r="L138">
        <f t="shared" si="32"/>
        <v>0.5093974493058101</v>
      </c>
      <c r="N138">
        <f t="shared" si="43"/>
        <v>0.5925123505107193</v>
      </c>
      <c r="O138">
        <f t="shared" si="33"/>
        <v>0.5925123505107193</v>
      </c>
      <c r="P138">
        <f t="shared" si="34"/>
        <v>8.719317375506371</v>
      </c>
      <c r="Q138">
        <f t="shared" si="35"/>
        <v>-0.5233835614462695</v>
      </c>
      <c r="S138">
        <f t="shared" si="36"/>
        <v>8.719317375506371</v>
      </c>
      <c r="T138">
        <f t="shared" si="37"/>
        <v>0.5925123505107193</v>
      </c>
    </row>
    <row r="139" spans="5:20" ht="12.75">
      <c r="E139">
        <f t="shared" si="39"/>
        <v>0</v>
      </c>
      <c r="F139">
        <f t="shared" si="38"/>
        <v>6180</v>
      </c>
      <c r="H139">
        <f t="shared" si="40"/>
        <v>0.2119153825676524</v>
      </c>
      <c r="I139">
        <f t="shared" si="41"/>
        <v>0.4950032716606677</v>
      </c>
      <c r="J139">
        <f t="shared" si="42"/>
        <v>0.5089767925744633</v>
      </c>
      <c r="L139">
        <f t="shared" si="32"/>
        <v>0.5069590629393828</v>
      </c>
      <c r="N139">
        <f t="shared" si="43"/>
        <v>0.5919191469476974</v>
      </c>
      <c r="O139">
        <f t="shared" si="33"/>
        <v>0.5919191469476974</v>
      </c>
      <c r="P139">
        <f t="shared" si="34"/>
        <v>8.729073550451737</v>
      </c>
      <c r="Q139">
        <f t="shared" si="35"/>
        <v>-0.5243852295273589</v>
      </c>
      <c r="S139">
        <f t="shared" si="36"/>
        <v>8.729073550451737</v>
      </c>
      <c r="T139">
        <f t="shared" si="37"/>
        <v>0.5919191469476974</v>
      </c>
    </row>
    <row r="140" spans="5:20" ht="12.75">
      <c r="E140">
        <f t="shared" si="39"/>
        <v>0</v>
      </c>
      <c r="F140">
        <f t="shared" si="38"/>
        <v>6240</v>
      </c>
      <c r="H140">
        <f t="shared" si="40"/>
        <v>0.2119153825676524</v>
      </c>
      <c r="I140">
        <f t="shared" si="41"/>
        <v>0.499809128667082</v>
      </c>
      <c r="J140">
        <f t="shared" si="42"/>
        <v>0.5089767925744633</v>
      </c>
      <c r="L140">
        <f t="shared" si="32"/>
        <v>0.5045439095224973</v>
      </c>
      <c r="N140">
        <f t="shared" si="43"/>
        <v>0.5913335023422628</v>
      </c>
      <c r="O140">
        <f t="shared" si="33"/>
        <v>0.5913335023422628</v>
      </c>
      <c r="P140">
        <f t="shared" si="34"/>
        <v>8.738735461363474</v>
      </c>
      <c r="Q140">
        <f t="shared" si="35"/>
        <v>-0.5253751189708483</v>
      </c>
      <c r="S140">
        <f t="shared" si="36"/>
        <v>8.738735461363474</v>
      </c>
      <c r="T140">
        <f t="shared" si="37"/>
        <v>0.5913335023422628</v>
      </c>
    </row>
    <row r="141" spans="5:20" ht="12.75">
      <c r="E141">
        <f t="shared" si="39"/>
        <v>0</v>
      </c>
      <c r="F141">
        <f t="shared" si="38"/>
        <v>6300</v>
      </c>
      <c r="H141">
        <f t="shared" si="40"/>
        <v>0.2119153825676524</v>
      </c>
      <c r="I141">
        <f t="shared" si="41"/>
        <v>0.5046149856734963</v>
      </c>
      <c r="J141">
        <f t="shared" si="42"/>
        <v>0.5089767925744633</v>
      </c>
      <c r="L141">
        <f t="shared" si="32"/>
        <v>0.5021516585841425</v>
      </c>
      <c r="N141">
        <f t="shared" si="43"/>
        <v>0.5907552731279255</v>
      </c>
      <c r="O141">
        <f t="shared" si="33"/>
        <v>0.5907552731279255</v>
      </c>
      <c r="P141">
        <f t="shared" si="34"/>
        <v>8.748304912379623</v>
      </c>
      <c r="Q141">
        <f t="shared" si="35"/>
        <v>-0.5263534367968105</v>
      </c>
      <c r="S141">
        <f t="shared" si="36"/>
        <v>8.748304912379623</v>
      </c>
      <c r="T141">
        <f t="shared" si="37"/>
        <v>0.5907552731279255</v>
      </c>
    </row>
    <row r="142" spans="5:20" ht="12.75">
      <c r="E142">
        <f t="shared" si="39"/>
        <v>0</v>
      </c>
      <c r="F142">
        <f t="shared" si="38"/>
        <v>6360</v>
      </c>
      <c r="H142">
        <f t="shared" si="40"/>
        <v>0.2119153825676524</v>
      </c>
      <c r="I142">
        <f t="shared" si="41"/>
        <v>0.5094208426799105</v>
      </c>
      <c r="J142">
        <f t="shared" si="42"/>
        <v>0.5089767925744633</v>
      </c>
      <c r="L142">
        <f t="shared" si="32"/>
        <v>0.49978198589132805</v>
      </c>
      <c r="N142">
        <f t="shared" si="43"/>
        <v>0.5901843193509813</v>
      </c>
      <c r="O142">
        <f t="shared" si="33"/>
        <v>0.5901843193509813</v>
      </c>
      <c r="P142">
        <f t="shared" si="34"/>
        <v>8.757783656334167</v>
      </c>
      <c r="Q142">
        <f t="shared" si="35"/>
        <v>-0.527320385191236</v>
      </c>
      <c r="S142">
        <f t="shared" si="36"/>
        <v>8.757783656334167</v>
      </c>
      <c r="T142">
        <f t="shared" si="37"/>
        <v>0.5901843193509813</v>
      </c>
    </row>
    <row r="143" spans="5:20" ht="12.75">
      <c r="E143">
        <f t="shared" si="39"/>
        <v>0</v>
      </c>
      <c r="F143">
        <f t="shared" si="38"/>
        <v>6420</v>
      </c>
      <c r="H143">
        <f t="shared" si="40"/>
        <v>0.2119153825676524</v>
      </c>
      <c r="I143">
        <f t="shared" si="41"/>
        <v>0.5142266996863247</v>
      </c>
      <c r="J143">
        <f t="shared" si="42"/>
        <v>0.5089767925744633</v>
      </c>
      <c r="L143">
        <f t="shared" si="32"/>
        <v>0.4974345733025883</v>
      </c>
      <c r="N143">
        <f t="shared" si="43"/>
        <v>0.5896205045575789</v>
      </c>
      <c r="O143">
        <f t="shared" si="33"/>
        <v>0.5896205045575789</v>
      </c>
      <c r="P143">
        <f t="shared" si="34"/>
        <v>8.767173396684006</v>
      </c>
      <c r="Q143">
        <f t="shared" si="35"/>
        <v>-0.5282761616466253</v>
      </c>
      <c r="S143">
        <f t="shared" si="36"/>
        <v>8.767173396684006</v>
      </c>
      <c r="T143">
        <f t="shared" si="37"/>
        <v>0.5896205045575789</v>
      </c>
    </row>
    <row r="144" spans="5:20" ht="12.75">
      <c r="E144">
        <f t="shared" si="39"/>
        <v>0</v>
      </c>
      <c r="F144">
        <f t="shared" si="38"/>
        <v>6480</v>
      </c>
      <c r="H144">
        <f t="shared" si="40"/>
        <v>0.2119153825676524</v>
      </c>
      <c r="I144">
        <f t="shared" si="41"/>
        <v>0.519032556692739</v>
      </c>
      <c r="J144">
        <f t="shared" si="42"/>
        <v>0.5089767925744633</v>
      </c>
      <c r="L144">
        <f t="shared" si="32"/>
        <v>0.49510910862559576</v>
      </c>
      <c r="N144">
        <f t="shared" si="43"/>
        <v>0.5890636956849982</v>
      </c>
      <c r="O144">
        <f t="shared" si="33"/>
        <v>0.5890636956849982</v>
      </c>
      <c r="P144">
        <f t="shared" si="34"/>
        <v>8.776475789346321</v>
      </c>
      <c r="Q144">
        <f t="shared" si="35"/>
        <v>-0.5292209590976904</v>
      </c>
      <c r="S144">
        <f t="shared" si="36"/>
        <v>8.776475789346321</v>
      </c>
      <c r="T144">
        <f t="shared" si="37"/>
        <v>0.5890636956849982</v>
      </c>
    </row>
    <row r="145" spans="5:20" ht="12.75">
      <c r="E145">
        <f t="shared" si="39"/>
        <v>0</v>
      </c>
      <c r="F145">
        <f t="shared" si="38"/>
        <v>6540</v>
      </c>
      <c r="H145">
        <f t="shared" si="40"/>
        <v>0.2119153825676524</v>
      </c>
      <c r="I145">
        <f t="shared" si="41"/>
        <v>0.5238384136991532</v>
      </c>
      <c r="J145">
        <f t="shared" si="42"/>
        <v>0.5089767925744633</v>
      </c>
      <c r="L145">
        <f t="shared" si="32"/>
        <v>0.49280528547874963</v>
      </c>
      <c r="N145">
        <f t="shared" si="43"/>
        <v>0.588513762956955</v>
      </c>
      <c r="O145">
        <f t="shared" si="33"/>
        <v>0.588513762956955</v>
      </c>
      <c r="P145">
        <f t="shared" si="34"/>
        <v>8.785692444451245</v>
      </c>
      <c r="Q145">
        <f t="shared" si="35"/>
        <v>-0.5301549660523684</v>
      </c>
      <c r="S145">
        <f t="shared" si="36"/>
        <v>8.785692444451245</v>
      </c>
      <c r="T145">
        <f t="shared" si="37"/>
        <v>0.588513762956955</v>
      </c>
    </row>
    <row r="146" spans="5:20" ht="12.75">
      <c r="E146">
        <f t="shared" si="39"/>
        <v>0</v>
      </c>
      <c r="F146">
        <f t="shared" si="38"/>
        <v>6600</v>
      </c>
      <c r="H146">
        <f t="shared" si="40"/>
        <v>0.2119153825676524</v>
      </c>
      <c r="I146">
        <f t="shared" si="41"/>
        <v>0.5286442707055674</v>
      </c>
      <c r="J146">
        <f t="shared" si="42"/>
        <v>0.5089767925744633</v>
      </c>
      <c r="L146">
        <f t="shared" si="32"/>
        <v>0.4905228031566104</v>
      </c>
      <c r="N146">
        <f t="shared" si="43"/>
        <v>0.5879705797827628</v>
      </c>
      <c r="O146">
        <f t="shared" si="33"/>
        <v>0.5879705797827628</v>
      </c>
      <c r="P146">
        <f t="shared" si="34"/>
        <v>8.794824928014517</v>
      </c>
      <c r="Q146">
        <f t="shared" si="35"/>
        <v>-0.5310783667183281</v>
      </c>
      <c r="S146">
        <f t="shared" si="36"/>
        <v>8.794824928014517</v>
      </c>
      <c r="T146">
        <f t="shared" si="37"/>
        <v>0.5879705797827628</v>
      </c>
    </row>
    <row r="147" spans="5:20" ht="12.75">
      <c r="E147">
        <f t="shared" si="39"/>
        <v>0</v>
      </c>
      <c r="F147">
        <f t="shared" si="38"/>
        <v>6660</v>
      </c>
      <c r="H147">
        <f t="shared" si="40"/>
        <v>0.2119153825676524</v>
      </c>
      <c r="I147">
        <f t="shared" si="41"/>
        <v>0.5334501277119816</v>
      </c>
      <c r="J147">
        <f t="shared" si="42"/>
        <v>0.5089767925744633</v>
      </c>
      <c r="L147">
        <f t="shared" si="32"/>
        <v>0.4882613664990571</v>
      </c>
      <c r="N147">
        <f t="shared" si="43"/>
        <v>0.5874340226601823</v>
      </c>
      <c r="O147">
        <f t="shared" si="33"/>
        <v>0.5874340226601823</v>
      </c>
      <c r="P147">
        <f t="shared" si="34"/>
        <v>8.803874763534434</v>
      </c>
      <c r="Q147">
        <f t="shared" si="35"/>
        <v>-0.5319913411251573</v>
      </c>
      <c r="S147">
        <f t="shared" si="36"/>
        <v>8.803874763534434</v>
      </c>
      <c r="T147">
        <f t="shared" si="37"/>
        <v>0.5874340226601823</v>
      </c>
    </row>
    <row r="148" spans="5:20" ht="12.75">
      <c r="E148">
        <f t="shared" si="39"/>
        <v>0</v>
      </c>
      <c r="F148">
        <f t="shared" si="38"/>
        <v>6720</v>
      </c>
      <c r="H148">
        <f t="shared" si="40"/>
        <v>0.2119153825676524</v>
      </c>
      <c r="I148">
        <f t="shared" si="41"/>
        <v>0.5382559847183959</v>
      </c>
      <c r="J148">
        <f t="shared" si="42"/>
        <v>0.5089767925744633</v>
      </c>
      <c r="L148">
        <f t="shared" si="32"/>
        <v>0.48602068576404733</v>
      </c>
      <c r="N148">
        <f t="shared" si="43"/>
        <v>0.5869039710818067</v>
      </c>
      <c r="O148">
        <f t="shared" si="33"/>
        <v>0.5869039710818067</v>
      </c>
      <c r="P148">
        <f t="shared" si="34"/>
        <v>8.812843433517195</v>
      </c>
      <c r="Q148">
        <f t="shared" si="35"/>
        <v>-0.5328940652423972</v>
      </c>
      <c r="S148">
        <f t="shared" si="36"/>
        <v>8.812843433517195</v>
      </c>
      <c r="T148">
        <f t="shared" si="37"/>
        <v>0.5869039710818067</v>
      </c>
    </row>
    <row r="149" spans="5:20" ht="12.75">
      <c r="E149">
        <f t="shared" si="39"/>
        <v>0</v>
      </c>
      <c r="F149">
        <f t="shared" si="38"/>
        <v>6780</v>
      </c>
      <c r="H149">
        <f t="shared" si="40"/>
        <v>0.2119153825676524</v>
      </c>
      <c r="I149">
        <f t="shared" si="41"/>
        <v>0.5430618417248101</v>
      </c>
      <c r="J149">
        <f t="shared" si="42"/>
        <v>0.5089767925744633</v>
      </c>
      <c r="L149">
        <f t="shared" si="32"/>
        <v>0.4838004765038645</v>
      </c>
      <c r="N149">
        <f t="shared" si="43"/>
        <v>0.5863803074448304</v>
      </c>
      <c r="O149">
        <f t="shared" si="33"/>
        <v>0.5863803074448304</v>
      </c>
      <c r="P149">
        <f t="shared" si="34"/>
        <v>8.821732380934442</v>
      </c>
      <c r="Q149">
        <f t="shared" si="35"/>
        <v>-0.5337867110935901</v>
      </c>
      <c r="S149">
        <f t="shared" si="36"/>
        <v>8.821732380934442</v>
      </c>
      <c r="T149">
        <f t="shared" si="37"/>
        <v>0.5863803074448304</v>
      </c>
    </row>
    <row r="150" spans="5:20" ht="12.75">
      <c r="E150">
        <f t="shared" si="39"/>
        <v>0</v>
      </c>
      <c r="F150">
        <f t="shared" si="38"/>
        <v>6840</v>
      </c>
      <c r="H150">
        <f t="shared" si="40"/>
        <v>0.2119153825676524</v>
      </c>
      <c r="I150">
        <f t="shared" si="41"/>
        <v>0.5478676987312244</v>
      </c>
      <c r="J150">
        <f t="shared" si="42"/>
        <v>0.5089767925744633</v>
      </c>
      <c r="L150">
        <f t="shared" si="32"/>
        <v>0.4816004594447415</v>
      </c>
      <c r="N150">
        <f t="shared" si="43"/>
        <v>0.5858629169640608</v>
      </c>
      <c r="O150">
        <f t="shared" si="33"/>
        <v>0.5858629169640608</v>
      </c>
      <c r="P150">
        <f t="shared" si="34"/>
        <v>8.830543010616596</v>
      </c>
      <c r="Q150">
        <f t="shared" si="35"/>
        <v>-0.5346694468664965</v>
      </c>
      <c r="S150">
        <f t="shared" si="36"/>
        <v>8.830543010616596</v>
      </c>
      <c r="T150">
        <f t="shared" si="37"/>
        <v>0.5858629169640608</v>
      </c>
    </row>
    <row r="151" spans="5:20" ht="12.75">
      <c r="E151">
        <f t="shared" si="39"/>
        <v>0</v>
      </c>
      <c r="F151">
        <f t="shared" si="38"/>
        <v>6900</v>
      </c>
      <c r="H151">
        <f t="shared" si="40"/>
        <v>0.2119153825676524</v>
      </c>
      <c r="I151">
        <f t="shared" si="41"/>
        <v>0.5526735557376387</v>
      </c>
      <c r="J151">
        <f t="shared" si="42"/>
        <v>0.5089767925744633</v>
      </c>
      <c r="L151">
        <f t="shared" si="32"/>
        <v>0.47942036036975444</v>
      </c>
      <c r="N151">
        <f t="shared" si="43"/>
        <v>0.5853516875880382</v>
      </c>
      <c r="O151">
        <f t="shared" si="33"/>
        <v>0.5853516875880382</v>
      </c>
      <c r="P151">
        <f t="shared" si="34"/>
        <v>8.83927669058535</v>
      </c>
      <c r="Q151">
        <f t="shared" si="35"/>
        <v>-0.5355424370196306</v>
      </c>
      <c r="S151">
        <f t="shared" si="36"/>
        <v>8.83927669058535</v>
      </c>
      <c r="T151">
        <f t="shared" si="37"/>
        <v>0.5853516875880382</v>
      </c>
    </row>
    <row r="152" spans="5:20" ht="12.75">
      <c r="E152">
        <f t="shared" si="39"/>
        <v>0</v>
      </c>
      <c r="F152">
        <f t="shared" si="38"/>
        <v>6960</v>
      </c>
      <c r="H152">
        <f t="shared" si="40"/>
        <v>0.2119153825676524</v>
      </c>
      <c r="I152">
        <f t="shared" si="41"/>
        <v>0.5574794127440529</v>
      </c>
      <c r="J152">
        <f t="shared" si="42"/>
        <v>0.5089767925744633</v>
      </c>
      <c r="L152">
        <f t="shared" si="32"/>
        <v>0.4772599100048823</v>
      </c>
      <c r="N152">
        <f t="shared" si="43"/>
        <v>0.5848465099181333</v>
      </c>
      <c r="O152">
        <f t="shared" si="33"/>
        <v>0.5848465099181333</v>
      </c>
      <c r="P152">
        <f t="shared" si="34"/>
        <v>8.847934753328465</v>
      </c>
      <c r="Q152">
        <f t="shared" si="35"/>
        <v>-0.5364058423852591</v>
      </c>
      <c r="S152">
        <f t="shared" si="36"/>
        <v>8.847934753328465</v>
      </c>
      <c r="T152">
        <f t="shared" si="37"/>
        <v>0.5848465099181333</v>
      </c>
    </row>
    <row r="153" spans="5:20" ht="12.75">
      <c r="E153">
        <f t="shared" si="39"/>
        <v>0</v>
      </c>
      <c r="F153">
        <f t="shared" si="38"/>
        <v>7020</v>
      </c>
      <c r="H153">
        <f t="shared" si="40"/>
        <v>0.2119153825676524</v>
      </c>
      <c r="I153">
        <f t="shared" si="41"/>
        <v>0.5622852697504671</v>
      </c>
      <c r="J153">
        <f t="shared" si="42"/>
        <v>0.5089767925744633</v>
      </c>
      <c r="L153">
        <f t="shared" si="32"/>
        <v>0.47511884390813297</v>
      </c>
      <c r="N153">
        <f t="shared" si="43"/>
        <v>0.584347277130502</v>
      </c>
      <c r="O153">
        <f t="shared" si="33"/>
        <v>0.584347277130502</v>
      </c>
      <c r="P153">
        <f t="shared" si="34"/>
        <v>8.856518497019858</v>
      </c>
      <c r="Q153">
        <f t="shared" si="35"/>
        <v>-0.5372598202689962</v>
      </c>
      <c r="S153">
        <f t="shared" si="36"/>
        <v>8.856518497019858</v>
      </c>
      <c r="T153">
        <f t="shared" si="37"/>
        <v>0.584347277130502</v>
      </c>
    </row>
    <row r="154" spans="5:20" ht="12.75">
      <c r="E154">
        <f aca="true" t="shared" si="44" ref="E154:E185">EXP(F154*stm*-1)</f>
        <v>0</v>
      </c>
      <c r="F154">
        <f t="shared" si="38"/>
        <v>7080</v>
      </c>
      <c r="H154">
        <f aca="true" t="shared" si="45" ref="H154:H185">1-NORMDIST(crit,0,1,TRUE)</f>
        <v>0.2119153825676524</v>
      </c>
      <c r="I154">
        <f aca="true" t="shared" si="46" ref="I154:I185">H154*F154*kk</f>
        <v>0.5670911267568814</v>
      </c>
      <c r="J154">
        <f aca="true" t="shared" si="47" ref="J154:J185">(1-NORMDIST(crit,ms,sdsig,TRUE))</f>
        <v>0.5089767925744633</v>
      </c>
      <c r="L154">
        <f t="shared" si="32"/>
        <v>0.47299690236164194</v>
      </c>
      <c r="N154">
        <f aca="true" t="shared" si="48" ref="N154:N185">pll*(J154+I154)/(J154+2*I154)+(1-pll)*0.5</f>
        <v>0.5838538849007788</v>
      </c>
      <c r="O154">
        <f t="shared" si="33"/>
        <v>0.5838538849007788</v>
      </c>
      <c r="P154">
        <f t="shared" si="34"/>
        <v>8.865029186687766</v>
      </c>
      <c r="Q154">
        <f t="shared" si="35"/>
        <v>-0.5381045245461304</v>
      </c>
      <c r="S154">
        <f t="shared" si="36"/>
        <v>8.865029186687766</v>
      </c>
      <c r="T154">
        <f t="shared" si="37"/>
        <v>0.5838538849007788</v>
      </c>
    </row>
    <row r="155" spans="5:20" ht="12.75">
      <c r="E155">
        <f t="shared" si="44"/>
        <v>0</v>
      </c>
      <c r="F155">
        <f t="shared" si="38"/>
        <v>7140</v>
      </c>
      <c r="H155">
        <f t="shared" si="45"/>
        <v>0.2119153825676524</v>
      </c>
      <c r="I155">
        <f t="shared" si="46"/>
        <v>0.5718969837632957</v>
      </c>
      <c r="J155">
        <f t="shared" si="47"/>
        <v>0.5089767925744633</v>
      </c>
      <c r="L155">
        <f aca="true" t="shared" si="49" ref="L155:L204">J155/(J155+I155)</f>
        <v>0.4708938302666478</v>
      </c>
      <c r="N155">
        <f t="shared" si="48"/>
        <v>0.5833662313313983</v>
      </c>
      <c r="O155">
        <f aca="true" t="shared" si="50" ref="O155:O204">E155+(1-E155)*N155</f>
        <v>0.5833662313313983</v>
      </c>
      <c r="P155">
        <f t="shared" si="34"/>
        <v>8.87346805533363</v>
      </c>
      <c r="Q155">
        <f t="shared" si="35"/>
        <v>-0.5389401057548022</v>
      </c>
      <c r="S155">
        <f t="shared" si="36"/>
        <v>8.87346805533363</v>
      </c>
      <c r="T155">
        <f t="shared" si="37"/>
        <v>0.5833662313313983</v>
      </c>
    </row>
    <row r="156" spans="5:20" ht="12.75">
      <c r="E156">
        <f t="shared" si="44"/>
        <v>0</v>
      </c>
      <c r="F156">
        <f t="shared" si="38"/>
        <v>7200</v>
      </c>
      <c r="H156">
        <f t="shared" si="45"/>
        <v>0.2119153825676524</v>
      </c>
      <c r="I156">
        <f t="shared" si="46"/>
        <v>0.5767028407697099</v>
      </c>
      <c r="J156">
        <f t="shared" si="47"/>
        <v>0.5089767925744633</v>
      </c>
      <c r="L156">
        <f t="shared" si="49"/>
        <v>0.468809377041258</v>
      </c>
      <c r="N156">
        <f t="shared" si="48"/>
        <v>0.5828842168814374</v>
      </c>
      <c r="O156">
        <f t="shared" si="50"/>
        <v>0.5828842168814374</v>
      </c>
      <c r="P156">
        <f aca="true" t="shared" si="51" ref="P156:P204">LN(F156)</f>
        <v>8.881836305004146</v>
      </c>
      <c r="Q156">
        <f aca="true" t="shared" si="52" ref="Q156:Q204">LN(N156)</f>
        <v>-0.5397667111861576</v>
      </c>
      <c r="S156">
        <f aca="true" t="shared" si="53" ref="S156:S204">P156</f>
        <v>8.881836305004146</v>
      </c>
      <c r="T156">
        <f aca="true" t="shared" si="54" ref="T156:T204">O156</f>
        <v>0.5828842168814374</v>
      </c>
    </row>
    <row r="157" spans="5:20" ht="12.75">
      <c r="E157">
        <f t="shared" si="44"/>
        <v>0</v>
      </c>
      <c r="F157">
        <f t="shared" si="38"/>
        <v>7260</v>
      </c>
      <c r="H157">
        <f t="shared" si="45"/>
        <v>0.2119153825676524</v>
      </c>
      <c r="I157">
        <f t="shared" si="46"/>
        <v>0.5815086977761241</v>
      </c>
      <c r="J157">
        <f t="shared" si="47"/>
        <v>0.5089767925744633</v>
      </c>
      <c r="L157">
        <f t="shared" si="49"/>
        <v>0.46674329652091834</v>
      </c>
      <c r="N157">
        <f t="shared" si="48"/>
        <v>0.5824077442988778</v>
      </c>
      <c r="O157">
        <f t="shared" si="50"/>
        <v>0.5824077442988778</v>
      </c>
      <c r="P157">
        <f t="shared" si="51"/>
        <v>8.890135107818843</v>
      </c>
      <c r="Q157">
        <f t="shared" si="52"/>
        <v>-0.5405844849715884</v>
      </c>
      <c r="S157">
        <f t="shared" si="53"/>
        <v>8.890135107818843</v>
      </c>
      <c r="T157">
        <f t="shared" si="54"/>
        <v>0.5824077442988778</v>
      </c>
    </row>
    <row r="158" spans="5:20" ht="12.75">
      <c r="E158">
        <f t="shared" si="44"/>
        <v>0</v>
      </c>
      <c r="F158">
        <f t="shared" si="38"/>
        <v>7320</v>
      </c>
      <c r="H158">
        <f t="shared" si="45"/>
        <v>0.2119153825676524</v>
      </c>
      <c r="I158">
        <f t="shared" si="46"/>
        <v>0.5863145547825384</v>
      </c>
      <c r="J158">
        <f t="shared" si="47"/>
        <v>0.5089767925744633</v>
      </c>
      <c r="L158">
        <f t="shared" si="49"/>
        <v>0.46469534686150155</v>
      </c>
      <c r="N158">
        <f t="shared" si="48"/>
        <v>0.5819367185551911</v>
      </c>
      <c r="O158">
        <f t="shared" si="50"/>
        <v>0.5819367185551911</v>
      </c>
      <c r="P158">
        <f t="shared" si="51"/>
        <v>8.898365606955357</v>
      </c>
      <c r="Q158">
        <f t="shared" si="52"/>
        <v>-0.5413935681671697</v>
      </c>
      <c r="S158">
        <f t="shared" si="53"/>
        <v>8.898365606955357</v>
      </c>
      <c r="T158">
        <f t="shared" si="54"/>
        <v>0.5819367185551911</v>
      </c>
    </row>
    <row r="159" spans="5:20" ht="12.75">
      <c r="E159">
        <f t="shared" si="44"/>
        <v>0</v>
      </c>
      <c r="F159">
        <f t="shared" si="38"/>
        <v>7380</v>
      </c>
      <c r="H159">
        <f t="shared" si="45"/>
        <v>0.2119153825676524</v>
      </c>
      <c r="I159">
        <f t="shared" si="46"/>
        <v>0.5911204117889527</v>
      </c>
      <c r="J159">
        <f t="shared" si="47"/>
        <v>0.5089767925744633</v>
      </c>
      <c r="L159">
        <f t="shared" si="49"/>
        <v>0.46266529044493726</v>
      </c>
      <c r="N159">
        <f t="shared" si="48"/>
        <v>0.5814710467821558</v>
      </c>
      <c r="O159">
        <f t="shared" si="50"/>
        <v>0.5814710467821558</v>
      </c>
      <c r="P159">
        <f t="shared" si="51"/>
        <v>8.906528917594517</v>
      </c>
      <c r="Q159">
        <f t="shared" si="52"/>
        <v>-0.5421940988353987</v>
      </c>
      <c r="S159">
        <f t="shared" si="53"/>
        <v>8.906528917594517</v>
      </c>
      <c r="T159">
        <f t="shared" si="54"/>
        <v>0.5814710467821558</v>
      </c>
    </row>
    <row r="160" spans="5:20" ht="12.75">
      <c r="E160">
        <f t="shared" si="44"/>
        <v>0</v>
      </c>
      <c r="F160">
        <f t="shared" si="38"/>
        <v>7440</v>
      </c>
      <c r="H160">
        <f t="shared" si="45"/>
        <v>0.2119153825676524</v>
      </c>
      <c r="I160">
        <f t="shared" si="46"/>
        <v>0.5959262687953669</v>
      </c>
      <c r="J160">
        <f t="shared" si="47"/>
        <v>0.5089767925744633</v>
      </c>
      <c r="L160">
        <f t="shared" si="49"/>
        <v>0.46065289378730384</v>
      </c>
      <c r="N160">
        <f t="shared" si="48"/>
        <v>0.5810106382108151</v>
      </c>
      <c r="O160">
        <f t="shared" si="50"/>
        <v>0.5810106382108151</v>
      </c>
      <c r="P160">
        <f t="shared" si="51"/>
        <v>8.914626127827137</v>
      </c>
      <c r="Q160">
        <f t="shared" si="52"/>
        <v>-0.5429862121243351</v>
      </c>
      <c r="S160">
        <f t="shared" si="53"/>
        <v>8.914626127827137</v>
      </c>
      <c r="T160">
        <f t="shared" si="54"/>
        <v>0.5810106382108151</v>
      </c>
    </row>
    <row r="161" spans="5:20" ht="12.75">
      <c r="E161">
        <f t="shared" si="44"/>
        <v>0</v>
      </c>
      <c r="F161">
        <f t="shared" si="38"/>
        <v>7500</v>
      </c>
      <c r="H161">
        <f t="shared" si="45"/>
        <v>0.2119153825676524</v>
      </c>
      <c r="I161">
        <f t="shared" si="46"/>
        <v>0.6007321258017811</v>
      </c>
      <c r="J161">
        <f t="shared" si="47"/>
        <v>0.5089767925744633</v>
      </c>
      <c r="L161">
        <f t="shared" si="49"/>
        <v>0.45865792744930955</v>
      </c>
      <c r="N161">
        <f t="shared" si="48"/>
        <v>0.5805554041124932</v>
      </c>
      <c r="O161">
        <f t="shared" si="50"/>
        <v>0.5805554041124932</v>
      </c>
      <c r="P161">
        <f t="shared" si="51"/>
        <v>8.922658299524402</v>
      </c>
      <c r="Q161">
        <f t="shared" si="52"/>
        <v>-0.5437700403442421</v>
      </c>
      <c r="S161">
        <f t="shared" si="53"/>
        <v>8.922658299524402</v>
      </c>
      <c r="T161">
        <f t="shared" si="54"/>
        <v>0.5805554041124932</v>
      </c>
    </row>
    <row r="162" spans="5:20" ht="12.75">
      <c r="E162">
        <f t="shared" si="44"/>
        <v>0</v>
      </c>
      <c r="F162">
        <f t="shared" si="38"/>
        <v>7560</v>
      </c>
      <c r="H162">
        <f t="shared" si="45"/>
        <v>0.2119153825676524</v>
      </c>
      <c r="I162">
        <f t="shared" si="46"/>
        <v>0.6055379828081954</v>
      </c>
      <c r="J162">
        <f t="shared" si="47"/>
        <v>0.5089767925744633</v>
      </c>
      <c r="L162">
        <f t="shared" si="49"/>
        <v>0.4566801659490881</v>
      </c>
      <c r="N162">
        <f t="shared" si="48"/>
        <v>0.5801052577417902</v>
      </c>
      <c r="O162">
        <f t="shared" si="50"/>
        <v>0.5801052577417902</v>
      </c>
      <c r="P162">
        <f t="shared" si="51"/>
        <v>8.930626469173578</v>
      </c>
      <c r="Q162">
        <f t="shared" si="52"/>
        <v>-0.5445457130418137</v>
      </c>
      <c r="S162">
        <f t="shared" si="53"/>
        <v>8.930626469173578</v>
      </c>
      <c r="T162">
        <f t="shared" si="54"/>
        <v>0.5801052577417902</v>
      </c>
    </row>
    <row r="163" spans="5:20" ht="12.75">
      <c r="E163">
        <f t="shared" si="44"/>
        <v>0</v>
      </c>
      <c r="F163">
        <f t="shared" si="38"/>
        <v>7620</v>
      </c>
      <c r="H163">
        <f t="shared" si="45"/>
        <v>0.2119153825676524</v>
      </c>
      <c r="I163">
        <f t="shared" si="46"/>
        <v>0.6103438398146096</v>
      </c>
      <c r="J163">
        <f t="shared" si="47"/>
        <v>0.5089767925744633</v>
      </c>
      <c r="L163">
        <f t="shared" si="49"/>
        <v>0.45471938767724274</v>
      </c>
      <c r="N163">
        <f t="shared" si="48"/>
        <v>0.5796601142814768</v>
      </c>
      <c r="O163">
        <f t="shared" si="50"/>
        <v>0.5796601142814768</v>
      </c>
      <c r="P163">
        <f t="shared" si="51"/>
        <v>8.938531648680692</v>
      </c>
      <c r="Q163">
        <f t="shared" si="52"/>
        <v>-0.5453133570720821</v>
      </c>
      <c r="S163">
        <f t="shared" si="53"/>
        <v>8.938531648680692</v>
      </c>
      <c r="T163">
        <f t="shared" si="54"/>
        <v>0.5796601142814768</v>
      </c>
    </row>
    <row r="164" spans="5:20" ht="12.75">
      <c r="E164">
        <f t="shared" si="44"/>
        <v>0</v>
      </c>
      <c r="F164">
        <f t="shared" si="38"/>
        <v>7680</v>
      </c>
      <c r="H164">
        <f t="shared" si="45"/>
        <v>0.2119153825676524</v>
      </c>
      <c r="I164">
        <f t="shared" si="46"/>
        <v>0.6151496968210239</v>
      </c>
      <c r="J164">
        <f t="shared" si="47"/>
        <v>0.5089767925744633</v>
      </c>
      <c r="L164">
        <f t="shared" si="49"/>
        <v>0.4527753748140672</v>
      </c>
      <c r="N164">
        <f t="shared" si="48"/>
        <v>0.5792198907892157</v>
      </c>
      <c r="O164">
        <f t="shared" si="50"/>
        <v>0.5792198907892157</v>
      </c>
      <c r="P164">
        <f t="shared" si="51"/>
        <v>8.946374826141717</v>
      </c>
      <c r="Q164">
        <f t="shared" si="52"/>
        <v>-0.5460730966680883</v>
      </c>
      <c r="S164">
        <f t="shared" si="53"/>
        <v>8.946374826141717</v>
      </c>
      <c r="T164">
        <f t="shared" si="54"/>
        <v>0.5792198907892157</v>
      </c>
    </row>
    <row r="165" spans="5:20" ht="12.75">
      <c r="E165">
        <f t="shared" si="44"/>
        <v>0</v>
      </c>
      <c r="F165">
        <f t="shared" si="38"/>
        <v>7740</v>
      </c>
      <c r="H165">
        <f t="shared" si="45"/>
        <v>0.2119153825676524</v>
      </c>
      <c r="I165">
        <f t="shared" si="46"/>
        <v>0.6199555538274382</v>
      </c>
      <c r="J165">
        <f t="shared" si="47"/>
        <v>0.5089767925744633</v>
      </c>
      <c r="L165">
        <f t="shared" si="49"/>
        <v>0.4508479132488838</v>
      </c>
      <c r="N165">
        <f t="shared" si="48"/>
        <v>0.5787845061460413</v>
      </c>
      <c r="O165">
        <f t="shared" si="50"/>
        <v>0.5787845061460413</v>
      </c>
      <c r="P165">
        <f t="shared" si="51"/>
        <v>8.954156966583772</v>
      </c>
      <c r="Q165">
        <f t="shared" si="52"/>
        <v>-0.5468250535083938</v>
      </c>
      <c r="S165">
        <f t="shared" si="53"/>
        <v>8.954156966583772</v>
      </c>
      <c r="T165">
        <f t="shared" si="54"/>
        <v>0.5787845061460413</v>
      </c>
    </row>
    <row r="166" spans="5:20" ht="12.75">
      <c r="E166">
        <f t="shared" si="44"/>
        <v>0</v>
      </c>
      <c r="F166">
        <f t="shared" si="38"/>
        <v>7800</v>
      </c>
      <c r="H166">
        <f t="shared" si="45"/>
        <v>0.2119153825676524</v>
      </c>
      <c r="I166">
        <f t="shared" si="46"/>
        <v>0.6247614108338524</v>
      </c>
      <c r="J166">
        <f t="shared" si="47"/>
        <v>0.5089767925744633</v>
      </c>
      <c r="L166">
        <f t="shared" si="49"/>
        <v>0.4489367925014302</v>
      </c>
      <c r="N166">
        <f t="shared" si="48"/>
        <v>0.5783538810065276</v>
      </c>
      <c r="O166">
        <f t="shared" si="50"/>
        <v>0.5783538810065276</v>
      </c>
      <c r="P166">
        <f t="shared" si="51"/>
        <v>8.961879012677683</v>
      </c>
      <c r="Q166">
        <f t="shared" si="52"/>
        <v>-0.5475693467825161</v>
      </c>
      <c r="S166">
        <f t="shared" si="53"/>
        <v>8.961879012677683</v>
      </c>
      <c r="T166">
        <f t="shared" si="54"/>
        <v>0.5783538810065276</v>
      </c>
    </row>
    <row r="167" spans="5:20" ht="12.75">
      <c r="E167">
        <f t="shared" si="44"/>
        <v>0</v>
      </c>
      <c r="F167">
        <f aca="true" t="shared" si="55" ref="F167:F204">F166+60</f>
        <v>7860</v>
      </c>
      <c r="H167">
        <f t="shared" si="45"/>
        <v>0.2119153825676524</v>
      </c>
      <c r="I167">
        <f t="shared" si="46"/>
        <v>0.6295672678402666</v>
      </c>
      <c r="J167">
        <f t="shared" si="47"/>
        <v>0.5089767925744633</v>
      </c>
      <c r="L167">
        <f t="shared" si="49"/>
        <v>0.4470418056452393</v>
      </c>
      <c r="N167">
        <f t="shared" si="48"/>
        <v>0.5779279377505828</v>
      </c>
      <c r="O167">
        <f t="shared" si="50"/>
        <v>0.5779279377505828</v>
      </c>
      <c r="P167">
        <f t="shared" si="51"/>
        <v>8.969541885423252</v>
      </c>
      <c r="Q167">
        <f t="shared" si="52"/>
        <v>-0.548306093254357</v>
      </c>
      <c r="S167">
        <f t="shared" si="53"/>
        <v>8.969541885423252</v>
      </c>
      <c r="T167">
        <f t="shared" si="54"/>
        <v>0.5779279377505828</v>
      </c>
    </row>
    <row r="168" spans="5:20" ht="12.75">
      <c r="E168">
        <f t="shared" si="44"/>
        <v>0</v>
      </c>
      <c r="F168">
        <f t="shared" si="55"/>
        <v>7920</v>
      </c>
      <c r="H168">
        <f t="shared" si="45"/>
        <v>0.2119153825676524</v>
      </c>
      <c r="I168">
        <f t="shared" si="46"/>
        <v>0.6343731248466808</v>
      </c>
      <c r="J168">
        <f t="shared" si="47"/>
        <v>0.5089767925744633</v>
      </c>
      <c r="L168">
        <f t="shared" si="49"/>
        <v>0.44516274923295035</v>
      </c>
      <c r="N168">
        <f t="shared" si="48"/>
        <v>0.5775066004368061</v>
      </c>
      <c r="O168">
        <f t="shared" si="50"/>
        <v>0.5775066004368061</v>
      </c>
      <c r="P168">
        <f t="shared" si="51"/>
        <v>8.977146484808472</v>
      </c>
      <c r="Q168">
        <f t="shared" si="52"/>
        <v>-0.5490354073236999</v>
      </c>
      <c r="S168">
        <f t="shared" si="53"/>
        <v>8.977146484808472</v>
      </c>
      <c r="T168">
        <f t="shared" si="54"/>
        <v>0.5775066004368061</v>
      </c>
    </row>
    <row r="169" spans="5:20" ht="12.75">
      <c r="E169">
        <f t="shared" si="44"/>
        <v>0</v>
      </c>
      <c r="F169">
        <f t="shared" si="55"/>
        <v>7980</v>
      </c>
      <c r="H169">
        <f t="shared" si="45"/>
        <v>0.2119153825676524</v>
      </c>
      <c r="I169">
        <f t="shared" si="46"/>
        <v>0.6391789818530952</v>
      </c>
      <c r="J169">
        <f t="shared" si="47"/>
        <v>0.5089767925744633</v>
      </c>
      <c r="L169">
        <f t="shared" si="49"/>
        <v>0.44329942322349614</v>
      </c>
      <c r="N169">
        <f t="shared" si="48"/>
        <v>0.5770897947573511</v>
      </c>
      <c r="O169">
        <f t="shared" si="50"/>
        <v>0.5770897947573511</v>
      </c>
      <c r="P169">
        <f t="shared" si="51"/>
        <v>8.984693690443855</v>
      </c>
      <c r="Q169">
        <f t="shared" si="52"/>
        <v>-0.5497574010858418</v>
      </c>
      <c r="S169">
        <f t="shared" si="53"/>
        <v>8.984693690443855</v>
      </c>
      <c r="T169">
        <f t="shared" si="54"/>
        <v>0.5770897947573511</v>
      </c>
    </row>
    <row r="170" spans="5:20" ht="12.75">
      <c r="E170">
        <f t="shared" si="44"/>
        <v>0</v>
      </c>
      <c r="F170">
        <f t="shared" si="55"/>
        <v>8040</v>
      </c>
      <c r="H170">
        <f t="shared" si="45"/>
        <v>0.2119153825676524</v>
      </c>
      <c r="I170">
        <f t="shared" si="46"/>
        <v>0.6439848388595094</v>
      </c>
      <c r="J170">
        <f t="shared" si="47"/>
        <v>0.5089767925744633</v>
      </c>
      <c r="L170">
        <f t="shared" si="49"/>
        <v>0.4414516309111117</v>
      </c>
      <c r="N170">
        <f t="shared" si="48"/>
        <v>0.5766774479942367</v>
      </c>
      <c r="O170">
        <f t="shared" si="50"/>
        <v>0.5766774479942367</v>
      </c>
      <c r="P170">
        <f t="shared" si="51"/>
        <v>8.992184362173012</v>
      </c>
      <c r="Q170">
        <f t="shared" si="52"/>
        <v>-0.550472184389426</v>
      </c>
      <c r="S170">
        <f t="shared" si="53"/>
        <v>8.992184362173012</v>
      </c>
      <c r="T170">
        <f t="shared" si="54"/>
        <v>0.5766774479942367</v>
      </c>
    </row>
    <row r="171" spans="5:20" ht="12.75">
      <c r="E171">
        <f t="shared" si="44"/>
        <v>0</v>
      </c>
      <c r="F171">
        <f t="shared" si="55"/>
        <v>8100</v>
      </c>
      <c r="H171">
        <f t="shared" si="45"/>
        <v>0.2119153825676524</v>
      </c>
      <c r="I171">
        <f t="shared" si="46"/>
        <v>0.6487906958659236</v>
      </c>
      <c r="J171">
        <f t="shared" si="47"/>
        <v>0.5089767925744633</v>
      </c>
      <c r="L171">
        <f t="shared" si="49"/>
        <v>0.43961917885610957</v>
      </c>
      <c r="N171">
        <f t="shared" si="48"/>
        <v>0.5762694889770534</v>
      </c>
      <c r="O171">
        <f t="shared" si="50"/>
        <v>0.5762694889770534</v>
      </c>
      <c r="P171">
        <f t="shared" si="51"/>
        <v>8.99961934066053</v>
      </c>
      <c r="Q171">
        <f t="shared" si="52"/>
        <v>-0.5511798648925389</v>
      </c>
      <c r="S171">
        <f t="shared" si="53"/>
        <v>8.99961934066053</v>
      </c>
      <c r="T171">
        <f t="shared" si="54"/>
        <v>0.5762694889770534</v>
      </c>
    </row>
    <row r="172" spans="5:20" ht="12.75">
      <c r="E172">
        <f t="shared" si="44"/>
        <v>0</v>
      </c>
      <c r="F172">
        <f t="shared" si="55"/>
        <v>8160</v>
      </c>
      <c r="H172">
        <f t="shared" si="45"/>
        <v>0.2119153825676524</v>
      </c>
      <c r="I172">
        <f t="shared" si="46"/>
        <v>0.6535965528723379</v>
      </c>
      <c r="J172">
        <f t="shared" si="47"/>
        <v>0.5089767925744633</v>
      </c>
      <c r="L172">
        <f t="shared" si="49"/>
        <v>0.4378018768173744</v>
      </c>
      <c r="N172">
        <f t="shared" si="48"/>
        <v>0.5758658480420116</v>
      </c>
      <c r="O172">
        <f t="shared" si="50"/>
        <v>0.5758658480420116</v>
      </c>
      <c r="P172">
        <f t="shared" si="51"/>
        <v>9.006999447958153</v>
      </c>
      <c r="Q172">
        <f t="shared" si="52"/>
        <v>-0.5518805481171337</v>
      </c>
      <c r="S172">
        <f t="shared" si="53"/>
        <v>9.006999447958153</v>
      </c>
      <c r="T172">
        <f t="shared" si="54"/>
        <v>0.5758658480420116</v>
      </c>
    </row>
    <row r="173" spans="5:20" ht="12.75">
      <c r="E173">
        <f t="shared" si="44"/>
        <v>0</v>
      </c>
      <c r="F173">
        <f t="shared" si="55"/>
        <v>8220</v>
      </c>
      <c r="H173">
        <f t="shared" si="45"/>
        <v>0.2119153825676524</v>
      </c>
      <c r="I173">
        <f t="shared" si="46"/>
        <v>0.6584024098787522</v>
      </c>
      <c r="J173">
        <f t="shared" si="47"/>
        <v>0.5089767925744633</v>
      </c>
      <c r="L173">
        <f t="shared" si="49"/>
        <v>0.4359995376865225</v>
      </c>
      <c r="N173">
        <f t="shared" si="48"/>
        <v>0.5754664569922852</v>
      </c>
      <c r="O173">
        <f t="shared" si="50"/>
        <v>0.5754664569922852</v>
      </c>
      <c r="P173">
        <f t="shared" si="51"/>
        <v>9.014325488050225</v>
      </c>
      <c r="Q173">
        <f t="shared" si="52"/>
        <v>-0.5525743375018325</v>
      </c>
      <c r="S173">
        <f t="shared" si="53"/>
        <v>9.014325488050225</v>
      </c>
      <c r="T173">
        <f t="shared" si="54"/>
        <v>0.5754664569922852</v>
      </c>
    </row>
    <row r="174" spans="5:20" ht="12.75">
      <c r="E174">
        <f t="shared" si="44"/>
        <v>0</v>
      </c>
      <c r="F174">
        <f t="shared" si="55"/>
        <v>8280</v>
      </c>
      <c r="H174">
        <f t="shared" si="45"/>
        <v>0.2119153825676524</v>
      </c>
      <c r="I174">
        <f t="shared" si="46"/>
        <v>0.6632082668851664</v>
      </c>
      <c r="J174">
        <f t="shared" si="47"/>
        <v>0.5089767925744633</v>
      </c>
      <c r="L174">
        <f t="shared" si="49"/>
        <v>0.434211977423683</v>
      </c>
      <c r="N174">
        <f t="shared" si="48"/>
        <v>0.5750712490595988</v>
      </c>
      <c r="O174">
        <f t="shared" si="50"/>
        <v>0.5750712490595988</v>
      </c>
      <c r="P174">
        <f t="shared" si="51"/>
        <v>9.021598247379305</v>
      </c>
      <c r="Q174">
        <f t="shared" si="52"/>
        <v>-0.553261334453173</v>
      </c>
      <c r="S174">
        <f t="shared" si="53"/>
        <v>9.021598247379305</v>
      </c>
      <c r="T174">
        <f t="shared" si="54"/>
        <v>0.5750712490595988</v>
      </c>
    </row>
    <row r="175" spans="5:20" ht="12.75">
      <c r="E175">
        <f t="shared" si="44"/>
        <v>0</v>
      </c>
      <c r="F175">
        <f t="shared" si="55"/>
        <v>8340</v>
      </c>
      <c r="H175">
        <f t="shared" si="45"/>
        <v>0.2119153825676524</v>
      </c>
      <c r="I175">
        <f t="shared" si="46"/>
        <v>0.6680141238915807</v>
      </c>
      <c r="J175">
        <f t="shared" si="47"/>
        <v>0.5089767925744633</v>
      </c>
      <c r="L175">
        <f t="shared" si="49"/>
        <v>0.4324390149948512</v>
      </c>
      <c r="N175">
        <f t="shared" si="48"/>
        <v>0.5746801588670176</v>
      </c>
      <c r="O175">
        <f t="shared" si="50"/>
        <v>0.5746801588670176</v>
      </c>
      <c r="P175">
        <f t="shared" si="51"/>
        <v>9.028818495352793</v>
      </c>
      <c r="Q175">
        <f t="shared" si="52"/>
        <v>-0.5539416383953443</v>
      </c>
      <c r="S175">
        <f t="shared" si="53"/>
        <v>9.028818495352793</v>
      </c>
      <c r="T175">
        <f t="shared" si="54"/>
        <v>0.5746801588670176</v>
      </c>
    </row>
    <row r="176" spans="5:20" ht="12.75">
      <c r="E176">
        <f t="shared" si="44"/>
        <v>0</v>
      </c>
      <c r="F176">
        <f t="shared" si="55"/>
        <v>8400</v>
      </c>
      <c r="H176">
        <f t="shared" si="45"/>
        <v>0.2119153825676524</v>
      </c>
      <c r="I176">
        <f t="shared" si="46"/>
        <v>0.6728199808979949</v>
      </c>
      <c r="J176">
        <f t="shared" si="47"/>
        <v>0.5089767925744633</v>
      </c>
      <c r="L176">
        <f t="shared" si="49"/>
        <v>0.4306804723107708</v>
      </c>
      <c r="N176">
        <f t="shared" si="48"/>
        <v>0.5742931223928939</v>
      </c>
      <c r="O176">
        <f t="shared" si="50"/>
        <v>0.5742931223928939</v>
      </c>
      <c r="P176">
        <f t="shared" si="51"/>
        <v>9.035986984831405</v>
      </c>
      <c r="Q176">
        <f t="shared" si="52"/>
        <v>-0.5546153468184652</v>
      </c>
      <c r="S176">
        <f t="shared" si="53"/>
        <v>9.035986984831405</v>
      </c>
      <c r="T176">
        <f t="shared" si="54"/>
        <v>0.5742931223928939</v>
      </c>
    </row>
    <row r="177" spans="5:20" ht="12.75">
      <c r="E177">
        <f t="shared" si="44"/>
        <v>0</v>
      </c>
      <c r="F177">
        <f t="shared" si="55"/>
        <v>8460</v>
      </c>
      <c r="H177">
        <f t="shared" si="45"/>
        <v>0.2119153825676524</v>
      </c>
      <c r="I177">
        <f t="shared" si="46"/>
        <v>0.6776258379044091</v>
      </c>
      <c r="J177">
        <f t="shared" si="47"/>
        <v>0.5089767925744633</v>
      </c>
      <c r="L177">
        <f t="shared" si="49"/>
        <v>0.4289361741673011</v>
      </c>
      <c r="N177">
        <f t="shared" si="48"/>
        <v>0.573910076935928</v>
      </c>
      <c r="O177">
        <f t="shared" si="50"/>
        <v>0.573910076935928</v>
      </c>
      <c r="P177">
        <f t="shared" si="51"/>
        <v>9.04310445260027</v>
      </c>
      <c r="Q177">
        <f t="shared" si="52"/>
        <v>-0.5552825553254607</v>
      </c>
      <c r="S177">
        <f t="shared" si="53"/>
        <v>9.04310445260027</v>
      </c>
      <c r="T177">
        <f t="shared" si="54"/>
        <v>0.573910076935928</v>
      </c>
    </row>
    <row r="178" spans="5:20" ht="12.75">
      <c r="E178">
        <f t="shared" si="44"/>
        <v>0</v>
      </c>
      <c r="F178">
        <f t="shared" si="55"/>
        <v>8520</v>
      </c>
      <c r="H178">
        <f t="shared" si="45"/>
        <v>0.2119153825676524</v>
      </c>
      <c r="I178">
        <f t="shared" si="46"/>
        <v>0.6824316949108234</v>
      </c>
      <c r="J178">
        <f t="shared" si="47"/>
        <v>0.5089767925744633</v>
      </c>
      <c r="L178">
        <f t="shared" si="49"/>
        <v>0.4272059481872281</v>
      </c>
      <c r="N178">
        <f t="shared" si="48"/>
        <v>0.573530961081306</v>
      </c>
      <c r="O178">
        <f t="shared" si="50"/>
        <v>0.573530961081306</v>
      </c>
      <c r="P178">
        <f t="shared" si="51"/>
        <v>9.050171619823361</v>
      </c>
      <c r="Q178">
        <f t="shared" si="52"/>
        <v>-0.5559433576775755</v>
      </c>
      <c r="S178">
        <f t="shared" si="53"/>
        <v>9.050171619823361</v>
      </c>
      <c r="T178">
        <f t="shared" si="54"/>
        <v>0.573530961081306</v>
      </c>
    </row>
    <row r="179" spans="5:20" ht="12.75">
      <c r="E179">
        <f t="shared" si="44"/>
        <v>0</v>
      </c>
      <c r="F179">
        <f t="shared" si="55"/>
        <v>8580</v>
      </c>
      <c r="H179">
        <f t="shared" si="45"/>
        <v>0.2119153825676524</v>
      </c>
      <c r="I179">
        <f t="shared" si="46"/>
        <v>0.6872375519172377</v>
      </c>
      <c r="J179">
        <f t="shared" si="47"/>
        <v>0.5089767925744633</v>
      </c>
      <c r="L179">
        <f t="shared" si="49"/>
        <v>0.42548962476347774</v>
      </c>
      <c r="N179">
        <f t="shared" si="48"/>
        <v>0.5731557146678725</v>
      </c>
      <c r="O179">
        <f t="shared" si="50"/>
        <v>0.5731557146678725</v>
      </c>
      <c r="P179">
        <f t="shared" si="51"/>
        <v>9.057189192482008</v>
      </c>
      <c r="Q179">
        <f t="shared" si="52"/>
        <v>-0.5565978458385775</v>
      </c>
      <c r="S179">
        <f t="shared" si="53"/>
        <v>9.057189192482008</v>
      </c>
      <c r="T179">
        <f t="shared" si="54"/>
        <v>0.5731557146678725</v>
      </c>
    </row>
    <row r="180" spans="5:20" ht="12.75">
      <c r="E180">
        <f t="shared" si="44"/>
        <v>0</v>
      </c>
      <c r="F180">
        <f t="shared" si="55"/>
        <v>8640</v>
      </c>
      <c r="H180">
        <f t="shared" si="45"/>
        <v>0.2119153825676524</v>
      </c>
      <c r="I180">
        <f t="shared" si="46"/>
        <v>0.6920434089236519</v>
      </c>
      <c r="J180">
        <f t="shared" si="47"/>
        <v>0.5089767925744633</v>
      </c>
      <c r="L180">
        <f t="shared" si="49"/>
        <v>0.4237870370036919</v>
      </c>
      <c r="N180">
        <f t="shared" si="48"/>
        <v>0.5727842787563053</v>
      </c>
      <c r="O180">
        <f t="shared" si="50"/>
        <v>0.5727842787563053</v>
      </c>
      <c r="P180">
        <f t="shared" si="51"/>
        <v>9.064157861798101</v>
      </c>
      <c r="Q180">
        <f t="shared" si="52"/>
        <v>-0.5572461100176908</v>
      </c>
      <c r="S180">
        <f t="shared" si="53"/>
        <v>9.064157861798101</v>
      </c>
      <c r="T180">
        <f t="shared" si="54"/>
        <v>0.5727842787563053</v>
      </c>
    </row>
    <row r="181" spans="5:20" ht="12.75">
      <c r="E181">
        <f t="shared" si="44"/>
        <v>0</v>
      </c>
      <c r="F181">
        <f t="shared" si="55"/>
        <v>8700</v>
      </c>
      <c r="H181">
        <f t="shared" si="45"/>
        <v>0.2119153825676524</v>
      </c>
      <c r="I181">
        <f t="shared" si="46"/>
        <v>0.6968492659300661</v>
      </c>
      <c r="J181">
        <f t="shared" si="47"/>
        <v>0.5089767925744633</v>
      </c>
      <c r="L181">
        <f t="shared" si="49"/>
        <v>0.4220980206761318</v>
      </c>
      <c r="N181">
        <f t="shared" si="48"/>
        <v>0.5724165955982534</v>
      </c>
      <c r="O181">
        <f t="shared" si="50"/>
        <v>0.5724165955982534</v>
      </c>
      <c r="P181">
        <f t="shared" si="51"/>
        <v>9.071078304642676</v>
      </c>
      <c r="Q181">
        <f t="shared" si="52"/>
        <v>-0.5578882387113019</v>
      </c>
      <c r="S181">
        <f t="shared" si="53"/>
        <v>9.071078304642676</v>
      </c>
      <c r="T181">
        <f t="shared" si="54"/>
        <v>0.5724165955982534</v>
      </c>
    </row>
    <row r="182" spans="5:20" ht="12.75">
      <c r="E182">
        <f t="shared" si="44"/>
        <v>0</v>
      </c>
      <c r="F182">
        <f t="shared" si="55"/>
        <v>8760</v>
      </c>
      <c r="H182">
        <f t="shared" si="45"/>
        <v>0.2119153825676524</v>
      </c>
      <c r="I182">
        <f t="shared" si="46"/>
        <v>0.7016551229364804</v>
      </c>
      <c r="J182">
        <f t="shared" si="47"/>
        <v>0.5089767925744633</v>
      </c>
      <c r="L182">
        <f t="shared" si="49"/>
        <v>0.42042241415686704</v>
      </c>
      <c r="N182">
        <f t="shared" si="48"/>
        <v>0.5720526086064062</v>
      </c>
      <c r="O182">
        <f t="shared" si="50"/>
        <v>0.5720526086064062</v>
      </c>
      <c r="P182">
        <f t="shared" si="51"/>
        <v>9.077951183930438</v>
      </c>
      <c r="Q182">
        <f t="shared" si="52"/>
        <v>-0.5585243187434816</v>
      </c>
      <c r="S182">
        <f t="shared" si="53"/>
        <v>9.077951183930438</v>
      </c>
      <c r="T182">
        <f t="shared" si="54"/>
        <v>0.5720526086064062</v>
      </c>
    </row>
    <row r="183" spans="5:20" ht="12.75">
      <c r="E183">
        <f t="shared" si="44"/>
        <v>0</v>
      </c>
      <c r="F183">
        <f t="shared" si="55"/>
        <v>8820</v>
      </c>
      <c r="H183">
        <f t="shared" si="45"/>
        <v>0.2119153825676524</v>
      </c>
      <c r="I183">
        <f t="shared" si="46"/>
        <v>0.7064609799428947</v>
      </c>
      <c r="J183">
        <f t="shared" si="47"/>
        <v>0.5089767925744633</v>
      </c>
      <c r="L183">
        <f t="shared" si="49"/>
        <v>0.4187600583782206</v>
      </c>
      <c r="N183">
        <f t="shared" si="48"/>
        <v>0.5716922623254606</v>
      </c>
      <c r="O183">
        <f t="shared" si="50"/>
        <v>0.5716922623254606</v>
      </c>
      <c r="P183">
        <f t="shared" si="51"/>
        <v>9.084777149000837</v>
      </c>
      <c r="Q183">
        <f t="shared" si="52"/>
        <v>-0.5591544353053595</v>
      </c>
      <c r="S183">
        <f t="shared" si="53"/>
        <v>9.084777149000837</v>
      </c>
      <c r="T183">
        <f t="shared" si="54"/>
        <v>0.5716922623254606</v>
      </c>
    </row>
    <row r="184" spans="5:20" ht="12.75">
      <c r="E184">
        <f t="shared" si="44"/>
        <v>0</v>
      </c>
      <c r="F184">
        <f t="shared" si="55"/>
        <v>8880</v>
      </c>
      <c r="H184">
        <f t="shared" si="45"/>
        <v>0.2119153825676524</v>
      </c>
      <c r="I184">
        <f t="shared" si="46"/>
        <v>0.7112668369493089</v>
      </c>
      <c r="J184">
        <f t="shared" si="47"/>
        <v>0.5089767925744633</v>
      </c>
      <c r="L184">
        <f t="shared" si="49"/>
        <v>0.41711079677842944</v>
      </c>
      <c r="N184">
        <f t="shared" si="48"/>
        <v>0.5713355024039555</v>
      </c>
      <c r="O184">
        <f t="shared" si="50"/>
        <v>0.5713355024039555</v>
      </c>
      <c r="P184">
        <f t="shared" si="51"/>
        <v>9.091556835986216</v>
      </c>
      <c r="Q184">
        <f t="shared" si="52"/>
        <v>-0.5597786719933886</v>
      </c>
      <c r="S184">
        <f t="shared" si="53"/>
        <v>9.091556835986216</v>
      </c>
      <c r="T184">
        <f t="shared" si="54"/>
        <v>0.5713355024039555</v>
      </c>
    </row>
    <row r="185" spans="5:20" ht="12.75">
      <c r="E185">
        <f t="shared" si="44"/>
        <v>0</v>
      </c>
      <c r="F185">
        <f t="shared" si="55"/>
        <v>8940</v>
      </c>
      <c r="H185">
        <f t="shared" si="45"/>
        <v>0.2119153825676524</v>
      </c>
      <c r="I185">
        <f t="shared" si="46"/>
        <v>0.7160726939557231</v>
      </c>
      <c r="J185">
        <f t="shared" si="47"/>
        <v>0.5089767925744633</v>
      </c>
      <c r="L185">
        <f t="shared" si="49"/>
        <v>0.4154744752524914</v>
      </c>
      <c r="N185">
        <f t="shared" si="48"/>
        <v>0.5709822755669428</v>
      </c>
      <c r="O185">
        <f t="shared" si="50"/>
        <v>0.5709822755669428</v>
      </c>
      <c r="P185">
        <f t="shared" si="51"/>
        <v>9.09829086816756</v>
      </c>
      <c r="Q185">
        <f t="shared" si="52"/>
        <v>-0.5603971108465389</v>
      </c>
      <c r="S185">
        <f t="shared" si="53"/>
        <v>9.09829086816756</v>
      </c>
      <c r="T185">
        <f t="shared" si="54"/>
        <v>0.5709822755669428</v>
      </c>
    </row>
    <row r="186" spans="5:20" ht="12.75">
      <c r="E186">
        <f aca="true" t="shared" si="56" ref="E186:E204">EXP(F186*stm*-1)</f>
        <v>0</v>
      </c>
      <c r="F186">
        <f t="shared" si="55"/>
        <v>9000</v>
      </c>
      <c r="H186">
        <f aca="true" t="shared" si="57" ref="H186:H204">1-NORMDIST(crit,0,1,TRUE)</f>
        <v>0.2119153825676524</v>
      </c>
      <c r="I186">
        <f aca="true" t="shared" si="58" ref="I186:I204">H186*F186*kk</f>
        <v>0.7208785509621374</v>
      </c>
      <c r="J186">
        <f aca="true" t="shared" si="59" ref="J186:J204">(1-NORMDIST(crit,ms,sdsig,TRUE))</f>
        <v>0.5089767925744633</v>
      </c>
      <c r="L186">
        <f t="shared" si="49"/>
        <v>0.4138509421041647</v>
      </c>
      <c r="N186">
        <f aca="true" t="shared" si="60" ref="N186:N204">pll*(J186+I186)/(J186+2*I186)+(1-pll)*0.5</f>
        <v>0.5706325295894656</v>
      </c>
      <c r="O186">
        <f t="shared" si="50"/>
        <v>0.5706325295894656</v>
      </c>
      <c r="P186">
        <f t="shared" si="51"/>
        <v>9.104979856318357</v>
      </c>
      <c r="Q186">
        <f t="shared" si="52"/>
        <v>-0.5610098323824536</v>
      </c>
      <c r="S186">
        <f t="shared" si="53"/>
        <v>9.104979856318357</v>
      </c>
      <c r="T186">
        <f t="shared" si="54"/>
        <v>0.5706325295894656</v>
      </c>
    </row>
    <row r="187" spans="5:20" ht="12.75">
      <c r="E187">
        <f t="shared" si="56"/>
        <v>0</v>
      </c>
      <c r="F187">
        <f t="shared" si="55"/>
        <v>9060</v>
      </c>
      <c r="H187">
        <f t="shared" si="57"/>
        <v>0.2119153825676524</v>
      </c>
      <c r="I187">
        <f t="shared" si="58"/>
        <v>0.7256844079685517</v>
      </c>
      <c r="J187">
        <f t="shared" si="59"/>
        <v>0.5089767925744633</v>
      </c>
      <c r="L187">
        <f t="shared" si="49"/>
        <v>0.41224004799908726</v>
      </c>
      <c r="N187">
        <f t="shared" si="60"/>
        <v>0.5702862132708181</v>
      </c>
      <c r="O187">
        <f t="shared" si="50"/>
        <v>0.5702862132708181</v>
      </c>
      <c r="P187">
        <f t="shared" si="51"/>
        <v>9.111624399037025</v>
      </c>
      <c r="Q187">
        <f t="shared" si="52"/>
        <v>-0.5616169156325992</v>
      </c>
      <c r="S187">
        <f t="shared" si="53"/>
        <v>9.111624399037025</v>
      </c>
      <c r="T187">
        <f t="shared" si="54"/>
        <v>0.5702862132708181</v>
      </c>
    </row>
    <row r="188" spans="5:20" ht="12.75">
      <c r="E188">
        <f t="shared" si="56"/>
        <v>0</v>
      </c>
      <c r="F188">
        <f t="shared" si="55"/>
        <v>9120</v>
      </c>
      <c r="H188">
        <f t="shared" si="57"/>
        <v>0.2119153825676524</v>
      </c>
      <c r="I188">
        <f t="shared" si="58"/>
        <v>0.7304902649749659</v>
      </c>
      <c r="J188">
        <f t="shared" si="59"/>
        <v>0.5089767925744633</v>
      </c>
      <c r="L188">
        <f t="shared" si="49"/>
        <v>0.41064164591898855</v>
      </c>
      <c r="N188">
        <f t="shared" si="60"/>
        <v>0.5699432764095576</v>
      </c>
      <c r="O188">
        <f t="shared" si="50"/>
        <v>0.5699432764095576</v>
      </c>
      <c r="P188">
        <f t="shared" si="51"/>
        <v>9.118225083068378</v>
      </c>
      <c r="Q188">
        <f t="shared" si="52"/>
        <v>-0.5622184381764461</v>
      </c>
      <c r="S188">
        <f t="shared" si="53"/>
        <v>9.118225083068378</v>
      </c>
      <c r="T188">
        <f t="shared" si="54"/>
        <v>0.5699432764095576</v>
      </c>
    </row>
    <row r="189" spans="5:20" ht="12.75">
      <c r="E189">
        <f t="shared" si="56"/>
        <v>0</v>
      </c>
      <c r="F189">
        <f t="shared" si="55"/>
        <v>9180</v>
      </c>
      <c r="H189">
        <f t="shared" si="57"/>
        <v>0.2119153825676524</v>
      </c>
      <c r="I189">
        <f t="shared" si="58"/>
        <v>0.7352961219813802</v>
      </c>
      <c r="J189">
        <f t="shared" si="59"/>
        <v>0.5089767925744633</v>
      </c>
      <c r="L189">
        <f t="shared" si="49"/>
        <v>0.40905559111696</v>
      </c>
      <c r="N189">
        <f t="shared" si="60"/>
        <v>0.5696036697792453</v>
      </c>
      <c r="O189">
        <f t="shared" si="50"/>
        <v>0.5696036697792453</v>
      </c>
      <c r="P189">
        <f t="shared" si="51"/>
        <v>9.124782483614537</v>
      </c>
      <c r="Q189">
        <f t="shared" si="52"/>
        <v>-0.5628144761747088</v>
      </c>
      <c r="S189">
        <f t="shared" si="53"/>
        <v>9.124782483614537</v>
      </c>
      <c r="T189">
        <f t="shared" si="54"/>
        <v>0.5696036697792453</v>
      </c>
    </row>
    <row r="190" spans="5:20" ht="12.75">
      <c r="E190">
        <f t="shared" si="56"/>
        <v>0</v>
      </c>
      <c r="F190">
        <f t="shared" si="55"/>
        <v>9240</v>
      </c>
      <c r="H190">
        <f t="shared" si="57"/>
        <v>0.2119153825676524</v>
      </c>
      <c r="I190">
        <f t="shared" si="58"/>
        <v>0.7401019789877944</v>
      </c>
      <c r="J190">
        <f t="shared" si="59"/>
        <v>0.5089767925744633</v>
      </c>
      <c r="L190">
        <f t="shared" si="49"/>
        <v>0.40748174107376095</v>
      </c>
      <c r="N190">
        <f t="shared" si="60"/>
        <v>0.5692673451048905</v>
      </c>
      <c r="O190">
        <f t="shared" si="50"/>
        <v>0.5692673451048905</v>
      </c>
      <c r="P190">
        <f t="shared" si="51"/>
        <v>9.131297164635729</v>
      </c>
      <c r="Q190">
        <f t="shared" si="52"/>
        <v>-0.5634051044016744</v>
      </c>
      <c r="S190">
        <f t="shared" si="53"/>
        <v>9.131297164635729</v>
      </c>
      <c r="T190">
        <f t="shared" si="54"/>
        <v>0.5692673451048905</v>
      </c>
    </row>
    <row r="191" spans="5:20" ht="12.75">
      <c r="E191">
        <f t="shared" si="56"/>
        <v>0</v>
      </c>
      <c r="F191">
        <f t="shared" si="55"/>
        <v>9300</v>
      </c>
      <c r="H191">
        <f t="shared" si="57"/>
        <v>0.2119153825676524</v>
      </c>
      <c r="I191">
        <f t="shared" si="58"/>
        <v>0.7449078359942086</v>
      </c>
      <c r="J191">
        <f t="shared" si="59"/>
        <v>0.5089767925744633</v>
      </c>
      <c r="L191">
        <f t="shared" si="49"/>
        <v>0.40591995545512655</v>
      </c>
      <c r="N191">
        <f t="shared" si="60"/>
        <v>0.568934255040074</v>
      </c>
      <c r="O191">
        <f t="shared" si="50"/>
        <v>0.568934255040074</v>
      </c>
      <c r="P191">
        <f t="shared" si="51"/>
        <v>9.137769679141348</v>
      </c>
      <c r="Q191">
        <f t="shared" si="52"/>
        <v>-0.5639903962766514</v>
      </c>
      <c r="S191">
        <f t="shared" si="53"/>
        <v>9.137769679141348</v>
      </c>
      <c r="T191">
        <f t="shared" si="54"/>
        <v>0.568934255040074</v>
      </c>
    </row>
    <row r="192" spans="5:20" ht="12.75">
      <c r="E192">
        <f t="shared" si="56"/>
        <v>0</v>
      </c>
      <c r="F192">
        <f t="shared" si="55"/>
        <v>9360</v>
      </c>
      <c r="H192">
        <f t="shared" si="57"/>
        <v>0.2119153825676524</v>
      </c>
      <c r="I192">
        <f t="shared" si="58"/>
        <v>0.749713693000623</v>
      </c>
      <c r="J192">
        <f t="shared" si="59"/>
        <v>0.5089767925744633</v>
      </c>
      <c r="L192">
        <f t="shared" si="49"/>
        <v>0.4043700960700562</v>
      </c>
      <c r="N192">
        <f t="shared" si="60"/>
        <v>0.5686043531447281</v>
      </c>
      <c r="O192">
        <f t="shared" si="50"/>
        <v>0.5686043531447281</v>
      </c>
      <c r="P192">
        <f t="shared" si="51"/>
        <v>9.144200569471638</v>
      </c>
      <c r="Q192">
        <f t="shared" si="52"/>
        <v>-0.5645704238945648</v>
      </c>
      <c r="S192">
        <f t="shared" si="53"/>
        <v>9.144200569471638</v>
      </c>
      <c r="T192">
        <f t="shared" si="54"/>
        <v>0.5686043531447281</v>
      </c>
    </row>
    <row r="193" spans="5:20" ht="12.75">
      <c r="E193">
        <f t="shared" si="56"/>
        <v>0</v>
      </c>
      <c r="F193">
        <f t="shared" si="55"/>
        <v>9420</v>
      </c>
      <c r="H193">
        <f t="shared" si="57"/>
        <v>0.2119153825676524</v>
      </c>
      <c r="I193">
        <f t="shared" si="58"/>
        <v>0.7545195500070372</v>
      </c>
      <c r="J193">
        <f t="shared" si="59"/>
        <v>0.5089767925744633</v>
      </c>
      <c r="L193">
        <f t="shared" si="49"/>
        <v>0.40283202683005176</v>
      </c>
      <c r="N193">
        <f t="shared" si="60"/>
        <v>0.5682775938635531</v>
      </c>
      <c r="O193">
        <f t="shared" si="50"/>
        <v>0.5682775938635531</v>
      </c>
      <c r="P193">
        <f t="shared" si="51"/>
        <v>9.150590367570409</v>
      </c>
      <c r="Q193">
        <f t="shared" si="52"/>
        <v>-0.5651452580557238</v>
      </c>
      <c r="S193">
        <f t="shared" si="53"/>
        <v>9.150590367570409</v>
      </c>
      <c r="T193">
        <f t="shared" si="54"/>
        <v>0.5682775938635531</v>
      </c>
    </row>
    <row r="194" spans="5:20" ht="12.75">
      <c r="E194">
        <f t="shared" si="56"/>
        <v>0</v>
      </c>
      <c r="F194">
        <f t="shared" si="55"/>
        <v>9480</v>
      </c>
      <c r="H194">
        <f t="shared" si="57"/>
        <v>0.2119153825676524</v>
      </c>
      <c r="I194">
        <f t="shared" si="58"/>
        <v>0.7593254070134514</v>
      </c>
      <c r="J194">
        <f t="shared" si="59"/>
        <v>0.5089767925744633</v>
      </c>
      <c r="L194">
        <f t="shared" si="49"/>
        <v>0.4013056137092843</v>
      </c>
      <c r="N194">
        <f t="shared" si="60"/>
        <v>0.5679539325050452</v>
      </c>
      <c r="O194">
        <f t="shared" si="50"/>
        <v>0.5679539325050452</v>
      </c>
      <c r="P194">
        <f t="shared" si="51"/>
        <v>9.156939595249067</v>
      </c>
      <c r="Q194">
        <f t="shared" si="52"/>
        <v>-0.5657149682947921</v>
      </c>
      <c r="S194">
        <f t="shared" si="53"/>
        <v>9.156939595249067</v>
      </c>
      <c r="T194">
        <f t="shared" si="54"/>
        <v>0.5679539325050452</v>
      </c>
    </row>
    <row r="195" spans="5:20" ht="12.75">
      <c r="E195">
        <f t="shared" si="56"/>
        <v>0</v>
      </c>
      <c r="F195">
        <f t="shared" si="55"/>
        <v>9540</v>
      </c>
      <c r="H195">
        <f t="shared" si="57"/>
        <v>0.2119153825676524</v>
      </c>
      <c r="I195">
        <f t="shared" si="58"/>
        <v>0.7641312640198656</v>
      </c>
      <c r="J195">
        <f t="shared" si="59"/>
        <v>0.5089767925744633</v>
      </c>
      <c r="L195">
        <f t="shared" si="49"/>
        <v>0.3997907247056617</v>
      </c>
      <c r="N195">
        <f t="shared" si="60"/>
        <v>0.5676333252211212</v>
      </c>
      <c r="O195">
        <f t="shared" si="50"/>
        <v>0.5676333252211212</v>
      </c>
      <c r="P195">
        <f t="shared" si="51"/>
        <v>9.163248764442333</v>
      </c>
      <c r="Q195">
        <f t="shared" si="52"/>
        <v>-0.5662796229089772</v>
      </c>
      <c r="S195">
        <f t="shared" si="53"/>
        <v>9.163248764442333</v>
      </c>
      <c r="T195">
        <f t="shared" si="54"/>
        <v>0.5676333252211212</v>
      </c>
    </row>
    <row r="196" spans="5:20" ht="12.75">
      <c r="E196">
        <f t="shared" si="56"/>
        <v>0</v>
      </c>
      <c r="F196">
        <f t="shared" si="55"/>
        <v>9600</v>
      </c>
      <c r="H196">
        <f t="shared" si="57"/>
        <v>0.2119153825676524</v>
      </c>
      <c r="I196">
        <f t="shared" si="58"/>
        <v>0.7689371210262799</v>
      </c>
      <c r="J196">
        <f t="shared" si="59"/>
        <v>0.5089767925744633</v>
      </c>
      <c r="L196">
        <f t="shared" si="49"/>
        <v>0.3982872298027754</v>
      </c>
      <c r="N196">
        <f t="shared" si="60"/>
        <v>0.5673157289873139</v>
      </c>
      <c r="O196">
        <f t="shared" si="50"/>
        <v>0.5673157289873139</v>
      </c>
      <c r="P196">
        <f t="shared" si="51"/>
        <v>9.169518377455928</v>
      </c>
      <c r="Q196">
        <f t="shared" si="52"/>
        <v>-0.5668392889854756</v>
      </c>
      <c r="S196">
        <f t="shared" si="53"/>
        <v>9.169518377455928</v>
      </c>
      <c r="T196">
        <f t="shared" si="54"/>
        <v>0.5673157289873139</v>
      </c>
    </row>
    <row r="197" spans="5:20" ht="12.75">
      <c r="E197">
        <f t="shared" si="56"/>
        <v>0</v>
      </c>
      <c r="F197">
        <f t="shared" si="55"/>
        <v>9660</v>
      </c>
      <c r="H197">
        <f t="shared" si="57"/>
        <v>0.2119153825676524</v>
      </c>
      <c r="I197">
        <f t="shared" si="58"/>
        <v>0.7737429780326942</v>
      </c>
      <c r="J197">
        <f t="shared" si="59"/>
        <v>0.5089767925744633</v>
      </c>
      <c r="L197">
        <f t="shared" si="49"/>
        <v>0.39679500093270276</v>
      </c>
      <c r="N197">
        <f t="shared" si="60"/>
        <v>0.5670011015835259</v>
      </c>
      <c r="O197">
        <f t="shared" si="50"/>
        <v>0.5670011015835259</v>
      </c>
      <c r="P197">
        <f t="shared" si="51"/>
        <v>9.175748927206564</v>
      </c>
      <c r="Q197">
        <f t="shared" si="52"/>
        <v>-0.5673940324281843</v>
      </c>
      <c r="S197">
        <f t="shared" si="53"/>
        <v>9.175748927206564</v>
      </c>
      <c r="T197">
        <f t="shared" si="54"/>
        <v>0.5670011015835259</v>
      </c>
    </row>
    <row r="198" spans="5:20" ht="12.75">
      <c r="E198">
        <f t="shared" si="56"/>
        <v>0</v>
      </c>
      <c r="F198">
        <f t="shared" si="55"/>
        <v>9720</v>
      </c>
      <c r="H198">
        <f t="shared" si="57"/>
        <v>0.2119153825676524</v>
      </c>
      <c r="I198">
        <f t="shared" si="58"/>
        <v>0.7785488350391084</v>
      </c>
      <c r="J198">
        <f t="shared" si="59"/>
        <v>0.5089767925744633</v>
      </c>
      <c r="L198">
        <f t="shared" si="49"/>
        <v>0.39531391193964155</v>
      </c>
      <c r="N198">
        <f t="shared" si="60"/>
        <v>0.5666894015753189</v>
      </c>
      <c r="O198">
        <f t="shared" si="50"/>
        <v>0.5666894015753189</v>
      </c>
      <c r="P198">
        <f t="shared" si="51"/>
        <v>9.181940897454485</v>
      </c>
      <c r="Q198">
        <f t="shared" si="52"/>
        <v>-0.5679439179837088</v>
      </c>
      <c r="S198">
        <f t="shared" si="53"/>
        <v>9.181940897454485</v>
      </c>
      <c r="T198">
        <f t="shared" si="54"/>
        <v>0.5666894015753189</v>
      </c>
    </row>
    <row r="199" spans="5:20" ht="12.75">
      <c r="E199">
        <f t="shared" si="56"/>
        <v>0</v>
      </c>
      <c r="F199">
        <f t="shared" si="55"/>
        <v>9780</v>
      </c>
      <c r="H199">
        <f t="shared" si="57"/>
        <v>0.2119153825676524</v>
      </c>
      <c r="I199">
        <f t="shared" si="58"/>
        <v>0.7833546920455227</v>
      </c>
      <c r="J199">
        <f t="shared" si="59"/>
        <v>0.5089767925744633</v>
      </c>
      <c r="L199">
        <f t="shared" si="49"/>
        <v>0.3938438385443573</v>
      </c>
      <c r="N199">
        <f t="shared" si="60"/>
        <v>0.5663805882957225</v>
      </c>
      <c r="O199">
        <f t="shared" si="50"/>
        <v>0.5663805882957225</v>
      </c>
      <c r="P199">
        <f t="shared" si="51"/>
        <v>9.188094763028863</v>
      </c>
      <c r="Q199">
        <f t="shared" si="52"/>
        <v>-0.5684890092666893</v>
      </c>
      <c r="S199">
        <f t="shared" si="53"/>
        <v>9.188094763028863</v>
      </c>
      <c r="T199">
        <f t="shared" si="54"/>
        <v>0.5663805882957225</v>
      </c>
    </row>
    <row r="200" spans="5:20" ht="12.75">
      <c r="E200">
        <f t="shared" si="56"/>
        <v>0</v>
      </c>
      <c r="F200">
        <f t="shared" si="55"/>
        <v>9840</v>
      </c>
      <c r="H200">
        <f t="shared" si="57"/>
        <v>0.2119153825676524</v>
      </c>
      <c r="I200">
        <f t="shared" si="58"/>
        <v>0.7881605490519369</v>
      </c>
      <c r="J200">
        <f t="shared" si="59"/>
        <v>0.5089767925744633</v>
      </c>
      <c r="L200">
        <f t="shared" si="49"/>
        <v>0.3923846583094191</v>
      </c>
      <c r="N200">
        <f t="shared" si="60"/>
        <v>0.5660746218275485</v>
      </c>
      <c r="O200">
        <f t="shared" si="50"/>
        <v>0.5660746218275485</v>
      </c>
      <c r="P200">
        <f t="shared" si="51"/>
        <v>9.1942109900463</v>
      </c>
      <c r="Q200">
        <f t="shared" si="52"/>
        <v>-0.5690293687844586</v>
      </c>
      <c r="S200">
        <f t="shared" si="53"/>
        <v>9.1942109900463</v>
      </c>
      <c r="T200">
        <f t="shared" si="54"/>
        <v>0.5660746218275485</v>
      </c>
    </row>
    <row r="201" spans="5:20" ht="12.75">
      <c r="E201">
        <f t="shared" si="56"/>
        <v>0</v>
      </c>
      <c r="F201">
        <f t="shared" si="55"/>
        <v>9900</v>
      </c>
      <c r="H201">
        <f t="shared" si="57"/>
        <v>0.2119153825676524</v>
      </c>
      <c r="I201">
        <f t="shared" si="58"/>
        <v>0.7929664060583511</v>
      </c>
      <c r="J201">
        <f t="shared" si="59"/>
        <v>0.5089767925744633</v>
      </c>
      <c r="L201">
        <f t="shared" si="49"/>
        <v>0.3909362506052075</v>
      </c>
      <c r="N201">
        <f t="shared" si="60"/>
        <v>0.5657714629861884</v>
      </c>
      <c r="O201">
        <f t="shared" si="50"/>
        <v>0.5657714629861884</v>
      </c>
      <c r="P201">
        <f t="shared" si="51"/>
        <v>9.20029003612268</v>
      </c>
      <c r="Q201">
        <f t="shared" si="52"/>
        <v>-0.5695650579610654</v>
      </c>
      <c r="S201">
        <f t="shared" si="53"/>
        <v>9.20029003612268</v>
      </c>
      <c r="T201">
        <f t="shared" si="54"/>
        <v>0.5657714629861884</v>
      </c>
    </row>
    <row r="202" spans="5:20" ht="12.75">
      <c r="E202">
        <f t="shared" si="56"/>
        <v>0</v>
      </c>
      <c r="F202">
        <f t="shared" si="55"/>
        <v>9960</v>
      </c>
      <c r="H202">
        <f t="shared" si="57"/>
        <v>0.2119153825676524</v>
      </c>
      <c r="I202">
        <f t="shared" si="58"/>
        <v>0.7977722630647655</v>
      </c>
      <c r="J202">
        <f t="shared" si="59"/>
        <v>0.5089767925744633</v>
      </c>
      <c r="L202">
        <f t="shared" si="49"/>
        <v>0.3894984965766703</v>
      </c>
      <c r="N202">
        <f t="shared" si="60"/>
        <v>0.565471073302886</v>
      </c>
      <c r="O202">
        <f t="shared" si="50"/>
        <v>0.565471073302886</v>
      </c>
      <c r="P202">
        <f t="shared" si="51"/>
        <v>9.206332350578643</v>
      </c>
      <c r="Q202">
        <f t="shared" si="52"/>
        <v>-0.570096137160665</v>
      </c>
      <c r="S202">
        <f t="shared" si="53"/>
        <v>9.206332350578643</v>
      </c>
      <c r="T202">
        <f t="shared" si="54"/>
        <v>0.565471073302886</v>
      </c>
    </row>
    <row r="203" spans="5:20" ht="12.75">
      <c r="E203">
        <f t="shared" si="56"/>
        <v>0</v>
      </c>
      <c r="F203">
        <f t="shared" si="55"/>
        <v>10020</v>
      </c>
      <c r="H203">
        <f t="shared" si="57"/>
        <v>0.2119153825676524</v>
      </c>
      <c r="I203">
        <f t="shared" si="58"/>
        <v>0.8025781200711797</v>
      </c>
      <c r="J203">
        <f t="shared" si="59"/>
        <v>0.5089767925744633</v>
      </c>
      <c r="L203">
        <f t="shared" si="49"/>
        <v>0.38807127911081146</v>
      </c>
      <c r="N203">
        <f t="shared" si="60"/>
        <v>0.5651734150084637</v>
      </c>
      <c r="O203">
        <f t="shared" si="50"/>
        <v>0.5651734150084637</v>
      </c>
      <c r="P203">
        <f t="shared" si="51"/>
        <v>9.212338374638856</v>
      </c>
      <c r="Q203">
        <f t="shared" si="52"/>
        <v>-0.5706226657103128</v>
      </c>
      <c r="S203">
        <f t="shared" si="53"/>
        <v>9.212338374638856</v>
      </c>
      <c r="T203">
        <f t="shared" si="54"/>
        <v>0.5651734150084637</v>
      </c>
    </row>
    <row r="204" spans="5:20" ht="12.75">
      <c r="E204">
        <f t="shared" si="56"/>
        <v>0</v>
      </c>
      <c r="F204">
        <f t="shared" si="55"/>
        <v>10080</v>
      </c>
      <c r="H204">
        <f t="shared" si="57"/>
        <v>0.2119153825676524</v>
      </c>
      <c r="I204">
        <f t="shared" si="58"/>
        <v>0.8073839770775939</v>
      </c>
      <c r="J204">
        <f t="shared" si="59"/>
        <v>0.5089767925744633</v>
      </c>
      <c r="L204">
        <f t="shared" si="49"/>
        <v>0.3866544828048901</v>
      </c>
      <c r="N204">
        <f t="shared" si="60"/>
        <v>0.564878451017492</v>
      </c>
      <c r="O204">
        <f t="shared" si="50"/>
        <v>0.564878451017492</v>
      </c>
      <c r="P204">
        <f t="shared" si="51"/>
        <v>9.21830854162536</v>
      </c>
      <c r="Q204">
        <f t="shared" si="52"/>
        <v>-0.5711447019221687</v>
      </c>
      <c r="S204">
        <f t="shared" si="53"/>
        <v>9.21830854162536</v>
      </c>
      <c r="T204">
        <f t="shared" si="54"/>
        <v>0.564878451017492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Nottingham Trent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Lansdale</dc:creator>
  <cp:keywords/>
  <dc:description/>
  <cp:lastModifiedBy>psy3lansdmw</cp:lastModifiedBy>
  <cp:lastPrinted>2007-08-29T09:13:15Z</cp:lastPrinted>
  <dcterms:created xsi:type="dcterms:W3CDTF">2007-08-29T08:39:14Z</dcterms:created>
  <dcterms:modified xsi:type="dcterms:W3CDTF">2008-07-13T11:59:22Z</dcterms:modified>
  <cp:category/>
  <cp:version/>
  <cp:contentType/>
  <cp:contentStatus/>
</cp:coreProperties>
</file>